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f9291ce54b40303b/Desktop/Civil_SamaguriLAB/"/>
    </mc:Choice>
  </mc:AlternateContent>
  <xr:revisionPtr revIDLastSave="0" documentId="13_ncr:1_{9881D17A-61CF-4F17-BD70-0E0E72C3C1B3}" xr6:coauthVersionLast="47" xr6:coauthVersionMax="47" xr10:uidLastSave="{00000000-0000-0000-0000-000000000000}"/>
  <bookViews>
    <workbookView xWindow="-108" yWindow="-108" windowWidth="23256" windowHeight="12456" xr2:uid="{00000000-000D-0000-FFFF-FFFF00000000}"/>
  </bookViews>
  <sheets>
    <sheet name="LAB"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4" i="3" l="1"/>
  <c r="S293" i="3"/>
  <c r="S292" i="3"/>
  <c r="O236" i="3"/>
  <c r="O235" i="3"/>
  <c r="O234" i="3"/>
  <c r="O230" i="3"/>
  <c r="O231" i="3" s="1"/>
  <c r="P228" i="3" s="1"/>
  <c r="O223" i="3"/>
  <c r="O222" i="3"/>
  <c r="O221" i="3"/>
  <c r="O220" i="3"/>
  <c r="O219" i="3"/>
  <c r="O218" i="3"/>
  <c r="O217" i="3"/>
  <c r="M216" i="3"/>
  <c r="O216" i="3" s="1"/>
  <c r="M215" i="3"/>
  <c r="O215" i="3" s="1"/>
  <c r="M214" i="3"/>
  <c r="O214" i="3" s="1"/>
  <c r="O211" i="3"/>
  <c r="O210" i="3"/>
  <c r="O209" i="3"/>
  <c r="O206" i="3"/>
  <c r="O207" i="3" s="1"/>
  <c r="P205" i="3" s="1"/>
  <c r="O203" i="3"/>
  <c r="O202" i="3"/>
  <c r="O201" i="3"/>
  <c r="O204" i="3" s="1"/>
  <c r="P199" i="3" s="1"/>
  <c r="O197" i="3"/>
  <c r="O196" i="3"/>
  <c r="O195" i="3"/>
  <c r="O194" i="3"/>
  <c r="O193" i="3"/>
  <c r="O190" i="3"/>
  <c r="O189" i="3"/>
  <c r="O188" i="3"/>
  <c r="O184" i="3"/>
  <c r="O185" i="3" s="1"/>
  <c r="P183" i="3"/>
  <c r="O173" i="3"/>
  <c r="O172" i="3"/>
  <c r="O174" i="3" s="1"/>
  <c r="P169" i="3"/>
  <c r="O167" i="3"/>
  <c r="O166" i="3"/>
  <c r="O165" i="3"/>
  <c r="O164" i="3"/>
  <c r="O161" i="3"/>
  <c r="P160" i="3"/>
  <c r="O159" i="3"/>
  <c r="P158" i="3"/>
  <c r="O156" i="3"/>
  <c r="O157" i="3" s="1"/>
  <c r="P154" i="3"/>
  <c r="O152" i="3"/>
  <c r="O151" i="3"/>
  <c r="O150" i="3"/>
  <c r="O149" i="3"/>
  <c r="O148" i="3"/>
  <c r="O147" i="3"/>
  <c r="O146" i="3"/>
  <c r="O145" i="3"/>
  <c r="O144" i="3"/>
  <c r="O140" i="3"/>
  <c r="O139" i="3"/>
  <c r="O141" i="3" s="1"/>
  <c r="P138" i="3" s="1"/>
  <c r="O136" i="3"/>
  <c r="O135" i="3"/>
  <c r="O134" i="3"/>
  <c r="O133" i="3"/>
  <c r="O132" i="3"/>
  <c r="O131" i="3"/>
  <c r="O130" i="3"/>
  <c r="O129" i="3"/>
  <c r="M128" i="3"/>
  <c r="O128" i="3" s="1"/>
  <c r="M127" i="3"/>
  <c r="O127" i="3" s="1"/>
  <c r="M126" i="3"/>
  <c r="O126" i="3" s="1"/>
  <c r="O122" i="3"/>
  <c r="O121" i="3"/>
  <c r="O120" i="3"/>
  <c r="O119" i="3"/>
  <c r="O115" i="3"/>
  <c r="O114" i="3"/>
  <c r="O113" i="3"/>
  <c r="O112" i="3"/>
  <c r="O111" i="3"/>
  <c r="O110" i="3"/>
  <c r="O109" i="3"/>
  <c r="O108" i="3"/>
  <c r="M107" i="3"/>
  <c r="O107" i="3" s="1"/>
  <c r="M106" i="3"/>
  <c r="O106" i="3" s="1"/>
  <c r="M105" i="3"/>
  <c r="O105" i="3" s="1"/>
  <c r="M104" i="3"/>
  <c r="O104" i="3" s="1"/>
  <c r="O100" i="3"/>
  <c r="M99" i="3"/>
  <c r="O99" i="3" s="1"/>
  <c r="M98" i="3"/>
  <c r="O98" i="3" s="1"/>
  <c r="M97" i="3"/>
  <c r="O97" i="3" s="1"/>
  <c r="O92" i="3"/>
  <c r="O91" i="3"/>
  <c r="I90" i="3"/>
  <c r="O90" i="3" s="1"/>
  <c r="I89" i="3"/>
  <c r="O89" i="3" s="1"/>
  <c r="I88" i="3"/>
  <c r="O88" i="3" s="1"/>
  <c r="I87" i="3"/>
  <c r="O87" i="3" s="1"/>
  <c r="I86" i="3"/>
  <c r="O86" i="3" s="1"/>
  <c r="I85" i="3"/>
  <c r="O85" i="3" s="1"/>
  <c r="I80" i="3"/>
  <c r="G80" i="3"/>
  <c r="I79" i="3"/>
  <c r="G79" i="3"/>
  <c r="I78" i="3"/>
  <c r="G78" i="3"/>
  <c r="I77" i="3"/>
  <c r="O72" i="3"/>
  <c r="O71" i="3"/>
  <c r="O70" i="3"/>
  <c r="I62" i="3"/>
  <c r="G62" i="3"/>
  <c r="I61" i="3"/>
  <c r="G61" i="3"/>
  <c r="I60" i="3"/>
  <c r="G60" i="3"/>
  <c r="I59" i="3"/>
  <c r="G59" i="3"/>
  <c r="I58" i="3"/>
  <c r="G58" i="3"/>
  <c r="I57" i="3"/>
  <c r="G57" i="3"/>
  <c r="I56" i="3"/>
  <c r="K53" i="3"/>
  <c r="O53" i="3" s="1"/>
  <c r="O52" i="3"/>
  <c r="O51" i="3"/>
  <c r="O50" i="3"/>
  <c r="O49" i="3"/>
  <c r="O48" i="3"/>
  <c r="O47" i="3"/>
  <c r="O46" i="3"/>
  <c r="O45" i="3"/>
  <c r="O44" i="3"/>
  <c r="O43" i="3"/>
  <c r="K42" i="3"/>
  <c r="I84" i="3" s="1"/>
  <c r="K38" i="3"/>
  <c r="I38" i="3"/>
  <c r="G38" i="3"/>
  <c r="O38" i="3" s="1"/>
  <c r="K37" i="3"/>
  <c r="I37" i="3"/>
  <c r="G37" i="3"/>
  <c r="K36" i="3"/>
  <c r="I36" i="3"/>
  <c r="G36" i="3"/>
  <c r="K35" i="3"/>
  <c r="O33" i="3"/>
  <c r="O32" i="3"/>
  <c r="O31" i="3"/>
  <c r="K30" i="3"/>
  <c r="I35" i="3" s="1"/>
  <c r="K29" i="3"/>
  <c r="O24" i="3"/>
  <c r="O23" i="3"/>
  <c r="O22" i="3"/>
  <c r="G21" i="3"/>
  <c r="O21" i="3" s="1"/>
  <c r="O17" i="3"/>
  <c r="O16" i="3"/>
  <c r="O15" i="3"/>
  <c r="O18" i="3" s="1"/>
  <c r="P13" i="3" s="1"/>
  <c r="O11" i="3"/>
  <c r="M10" i="3"/>
  <c r="O10" i="3" s="1"/>
  <c r="O12" i="3" s="1"/>
  <c r="P9" i="3" s="1"/>
  <c r="M7" i="3"/>
  <c r="O7" i="3" s="1"/>
  <c r="O8" i="3" s="1"/>
  <c r="P5" i="3" s="1"/>
  <c r="O153" i="3" l="1"/>
  <c r="P142" i="3" s="1"/>
  <c r="O25" i="3"/>
  <c r="P19" i="3" s="1"/>
  <c r="O59" i="3"/>
  <c r="O137" i="3"/>
  <c r="P124" i="3" s="1"/>
  <c r="O101" i="3"/>
  <c r="P95" i="3" s="1"/>
  <c r="O116" i="3"/>
  <c r="P102" i="3" s="1"/>
  <c r="O37" i="3"/>
  <c r="O60" i="3"/>
  <c r="O79" i="3"/>
  <c r="O123" i="3"/>
  <c r="P117" i="3" s="1"/>
  <c r="I54" i="3"/>
  <c r="O54" i="3" s="1"/>
  <c r="G56" i="3"/>
  <c r="O62" i="3"/>
  <c r="I93" i="3"/>
  <c r="O93" i="3" s="1"/>
  <c r="K66" i="3"/>
  <c r="O66" i="3" s="1"/>
  <c r="O67" i="3" s="1"/>
  <c r="P64" i="3" s="1"/>
  <c r="O191" i="3"/>
  <c r="P186" i="3" s="1"/>
  <c r="G29" i="3"/>
  <c r="O58" i="3"/>
  <c r="O73" i="3"/>
  <c r="P68" i="3" s="1"/>
  <c r="O237" i="3"/>
  <c r="P232" i="3" s="1"/>
  <c r="O29" i="3"/>
  <c r="O168" i="3"/>
  <c r="P162" i="3" s="1"/>
  <c r="O198" i="3"/>
  <c r="P192" i="3" s="1"/>
  <c r="O224" i="3"/>
  <c r="P213" i="3" s="1"/>
  <c r="O61" i="3"/>
  <c r="O80" i="3"/>
  <c r="O78" i="3"/>
  <c r="O57" i="3"/>
  <c r="O212" i="3"/>
  <c r="P208" i="3" s="1"/>
  <c r="O36" i="3"/>
  <c r="O227" i="3" l="1"/>
  <c r="P225" i="3" s="1"/>
  <c r="G30" i="3"/>
  <c r="O30" i="3" s="1"/>
  <c r="G35" i="3"/>
  <c r="G42" i="3" l="1"/>
  <c r="O35" i="3"/>
  <c r="O39" i="3" s="1"/>
  <c r="P26" i="3" s="1"/>
  <c r="G76" i="3"/>
  <c r="G77" i="3" l="1"/>
  <c r="O77" i="3" s="1"/>
  <c r="O76" i="3"/>
  <c r="E56" i="3"/>
  <c r="O56" i="3" s="1"/>
  <c r="G84" i="3"/>
  <c r="O84" i="3" s="1"/>
  <c r="O94" i="3" s="1"/>
  <c r="P82" i="3" s="1"/>
  <c r="O42" i="3"/>
  <c r="O63" i="3" s="1"/>
  <c r="P40" i="3" s="1"/>
  <c r="S291" i="3" s="1"/>
  <c r="O81" i="3" l="1"/>
  <c r="P74" i="3" s="1"/>
</calcChain>
</file>

<file path=xl/sharedStrings.xml><?xml version="1.0" encoding="utf-8"?>
<sst xmlns="http://schemas.openxmlformats.org/spreadsheetml/2006/main" count="863" uniqueCount="197">
  <si>
    <t>Unit</t>
  </si>
  <si>
    <t>cum</t>
  </si>
  <si>
    <t>x</t>
  </si>
  <si>
    <t>=</t>
  </si>
  <si>
    <t>Sqm</t>
  </si>
  <si>
    <t>Total</t>
  </si>
  <si>
    <t>sqm</t>
  </si>
  <si>
    <t>kg</t>
  </si>
  <si>
    <t>x@</t>
  </si>
  <si>
    <t>Quantity Same as sl. No. 39</t>
  </si>
  <si>
    <t>Each</t>
  </si>
  <si>
    <t>metre</t>
  </si>
  <si>
    <t>each</t>
  </si>
  <si>
    <t xml:space="preserve">(Say)             = </t>
  </si>
  <si>
    <t>Sl no.</t>
  </si>
  <si>
    <t>Description</t>
  </si>
  <si>
    <t>Quantity</t>
  </si>
  <si>
    <t>Rate (Rs.)</t>
  </si>
  <si>
    <t>Amount (Rs.)</t>
  </si>
  <si>
    <t xml:space="preserve">  </t>
  </si>
  <si>
    <t>Construction work</t>
  </si>
  <si>
    <t xml:space="preserve">  Earth work in excavation by mechanical means (Hydraulic excavator)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</si>
  <si>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 xml:space="preserve">cum </t>
  </si>
  <si>
    <t xml:space="preserve">All kinds of soil. </t>
  </si>
  <si>
    <t>Foundation</t>
  </si>
  <si>
    <t xml:space="preserve">Excavating, supplying and filling of local earth (including royalty) by mechanical transport upto a lead of 5km also including ramming and watering of the earth in layers not exceeding 20 cm in  renches, plinth, sides of foundation etc. complete. </t>
  </si>
  <si>
    <t>Plinth</t>
  </si>
  <si>
    <t>Providing soling in foundation and under floor  with stone/ best quality picked jhama brick, sand packed and laid to level and in panel after preparing   the subgrade as directed including all labour  and materials and if necessary dewatering, complete.</t>
  </si>
  <si>
    <t>(a) Brick on flat soling.</t>
  </si>
  <si>
    <t>Floor</t>
  </si>
  <si>
    <t>Steps</t>
  </si>
  <si>
    <t xml:space="preserve">  Providing and laying in position cement concrete of specified grade excluding the cost of centering and shuttering - All work up to plinth level :</t>
  </si>
  <si>
    <t xml:space="preserve">1:2:4 (1 cement : 2 coarse sand (zone-III) derived from natural sources : 4 graded stone aggregate 20 mm nominal size derived from natural sources) </t>
  </si>
  <si>
    <t>Kg</t>
  </si>
  <si>
    <t xml:space="preserve">Thermo-Mechanically Treated bars of grade Fe-500D or more. </t>
  </si>
  <si>
    <t>Main Bars</t>
  </si>
  <si>
    <t>Column</t>
  </si>
  <si>
    <t>Plinth Beam</t>
  </si>
  <si>
    <t>Stirupps @150mm c/c</t>
  </si>
  <si>
    <t xml:space="preserve">Column </t>
  </si>
  <si>
    <t>Plinth beam</t>
  </si>
  <si>
    <t xml:space="preserve"> Steel reinforcement for R.C.C. work including straightening, cutting, bending, placing in position and binding all complete above plinth level.</t>
  </si>
  <si>
    <t>Lintel</t>
  </si>
  <si>
    <t>Top Beam</t>
  </si>
  <si>
    <t>Chajja W1</t>
  </si>
  <si>
    <t>Bathroom Ventilation Chajja</t>
  </si>
  <si>
    <t xml:space="preserve"> Slab for laboratory</t>
  </si>
  <si>
    <t>Stirrups @150 mm c/c</t>
  </si>
  <si>
    <t>Centering and shuttering including strutting, propping etc. and removal of form for</t>
  </si>
  <si>
    <t xml:space="preserve">sqm </t>
  </si>
  <si>
    <t>Columns, Pillars, Piers, Abutments, Posts and Struts (re used 6 times)</t>
  </si>
  <si>
    <t xml:space="preserve">Centering and shuttering including strutting, propping etc. and removal of form for </t>
  </si>
  <si>
    <t>Lintels, beams, plinth beams, girders, bressumers and cantilevers (re used 4 times)</t>
  </si>
  <si>
    <t>Providing and laying in position specified grade of reinforced cement concrete, excluding the cost of centering, shuttering, finishing and reinforcement - All work up to plinth level :</t>
  </si>
  <si>
    <t xml:space="preserve">1:1.5:3 (1 cement : 1.5 coarse sand (zone-III) derived from natural sources : 3 graded stone aggregate 20 mm nominal size derived from natural sources) </t>
  </si>
  <si>
    <t xml:space="preserve">Foundation </t>
  </si>
  <si>
    <t xml:space="preserve"> 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</si>
  <si>
    <t xml:space="preserve">1:1.5:3 (1 cement : 1.5 coarse sand(zone-III) derived from natural sources : 3 graded stone aggregate 20 mm nominal size derived from natural sources) </t>
  </si>
  <si>
    <t xml:space="preserve">Column  </t>
  </si>
  <si>
    <t>Bathroom Vantiator Chajja</t>
  </si>
  <si>
    <t>Brick work with common burnt clay F.P.S. (non modular) bricks of class designation 7.5 in foundation and plinth in:</t>
  </si>
  <si>
    <t xml:space="preserve">Cement mortar 1:4 (1 cement : 4 coarse sand) </t>
  </si>
  <si>
    <t>Brick work with common burnt clay F.P.S. (non modular) bricks of class designation 7.5 in superstructure above plinth level up to floor V level in all shapes and sizes in :</t>
  </si>
  <si>
    <t>Deduction (-)</t>
  </si>
  <si>
    <t>W1</t>
  </si>
  <si>
    <t>W2</t>
  </si>
  <si>
    <t>VW1</t>
  </si>
  <si>
    <t>VW2</t>
  </si>
  <si>
    <t>Bathroom Vantilation</t>
  </si>
  <si>
    <t>Doors and other Oppenings</t>
  </si>
  <si>
    <t>D1</t>
  </si>
  <si>
    <t>D2</t>
  </si>
  <si>
    <t xml:space="preserve"> 15 mm cement plaster on rough side of single or half brick wall finished with a floating coat of neat cement of mix :</t>
  </si>
  <si>
    <t xml:space="preserve"> sqm </t>
  </si>
  <si>
    <t>1:3 (1 cement: 3 fine sand)</t>
  </si>
  <si>
    <t xml:space="preserve"> 15 mm cement plaster on the rough side of single or half brick wall of mix :</t>
  </si>
  <si>
    <t>1:4 (1 cement: 4 fine sand)</t>
  </si>
  <si>
    <t>Steel work in built up tubular ( Round, Square or rectangular hollow tubes etc. ) trusses etc.  Including cutting, hoisting, fixing in position and applying a priming coat of approved steel primer, including welding and bolted with special shaped  washers etc. complete.</t>
  </si>
  <si>
    <t>Truss Type 1</t>
  </si>
  <si>
    <t>Length (m)</t>
  </si>
  <si>
    <t>kg/m</t>
  </si>
  <si>
    <t>Tie beam  (60 x 40 x 3.2)</t>
  </si>
  <si>
    <t>Vertical Member    (50 x 50 x  2.9)</t>
  </si>
  <si>
    <t>Strut       (40 x 40 x 3.2 )</t>
  </si>
  <si>
    <t>Runner   (40 x 40 x 3.2 )</t>
  </si>
  <si>
    <t>Rafter     (40 x 40 x 3.2 )</t>
  </si>
  <si>
    <t>Purlin      ( 40 x 40 x 3.2)</t>
  </si>
  <si>
    <t xml:space="preserve">Providing Pre Painted Galvanized Iron  Sheet  Roofing (PPGI) at all levels including fitting and fixing with self drilling, self tapping screws complete. (Roof trusses, purlins etc. to be measured and paid separately.) TATA Blue scope/ Dyna roof / Durakolor /Wonder Roof or equivalent as directed by the Departement ( Including bending of sheets) </t>
  </si>
  <si>
    <t>(iii) 0.50 mm thick</t>
  </si>
  <si>
    <t xml:space="preserve">Total area </t>
  </si>
  <si>
    <t xml:space="preserve">Providing Pre Painted Galvanized Iron  Sheet  Roofing (PPGI) accessories (Ridges/ Valley/ Gutter/ Flashing) at all levels including fitting and fixing with self drilling, self tapping screws complete. Dyna roof/ Durakolor/ JSW steel/ Spectrum or equivalent as directed by the department. </t>
  </si>
  <si>
    <t>(iii) 0.50 mm thick ( 150 mm lapping )</t>
  </si>
  <si>
    <t>Providing and fixing precoated galvanised steel sheet roofing accessories 0.50 mm (+0.05 %) total coated thickness, Zinc coating 120 grams per sqm as per IS: 277, in 240 mpa steel grade, 5-7 microns epoxy primer on both side of the sheet and polyester top coat 15-18 microns using self drilling/ self tapping screws complete :</t>
  </si>
  <si>
    <t>Barge board (Upto 300 mm)</t>
  </si>
  <si>
    <t>Providing wood work in frames of doors, windows, clerestory windows and other frames, wrought framed and fixed in position with hold fast lugs or with dash fasteners of required dia &amp; length (hold fast lugs or dash fastener shall be paid for separately).</t>
  </si>
  <si>
    <t xml:space="preserve">Kiln seasoned and chemically treated hollock wood </t>
  </si>
  <si>
    <t>Door</t>
  </si>
  <si>
    <t>Providing and fixing panelled or panelled and glazed shutters for doors, windows and clerestory windows, fixing with butt hinges of required size with necessary screws, excluding panelling which will be paid for separately, all complete as per direction of Engineer-in-charge. (Note:Butt hinges  and necessary screws  shall be paid separately)</t>
  </si>
  <si>
    <t>Kiln seasoned and chemically treated hollock wood</t>
  </si>
  <si>
    <t xml:space="preserve">30 mm thick shutters 
</t>
  </si>
  <si>
    <t xml:space="preserve"> Providing and fixing bright finished brass parliamentary hinges with necessary screws etc. complete :</t>
  </si>
  <si>
    <t>125x125x27x5 mm</t>
  </si>
  <si>
    <t>Providing and fixing bright finished brass tower bolts (barrel type) with necessary screws etc. complete :</t>
  </si>
  <si>
    <t>250x10 mm</t>
  </si>
  <si>
    <t xml:space="preserve"> Providing and fixing 150 mm bright finished floor brass door stopper with rubber cushion, necessary brass screws etc. to suit shutter thickness complete.</t>
  </si>
  <si>
    <t>Providing and fixing bright finished brass handles with screws etc. complete:</t>
  </si>
  <si>
    <t>125 mm</t>
  </si>
  <si>
    <t xml:space="preserve">  Providing and fixing chromium plated brass 100 mm mortice latch and lock with 6 levers and a pair of lever handles of approved quality with necessary screws etc. complete.</t>
  </si>
  <si>
    <t>Providing and fixing factory made panel PVC door shutter consisting of frame made out of M.S. tubes of 19 gauge thickness and size of 19 mm x 19 mm for styles and 15x15 mm for top &amp; bottom rails. M.S. frame shall have a coat of steel primers of approved make and manufacture. M.S. frame covered with 5 mm thick heat moulded PVC 'C' channel of size 30 mm thickness, 70 mm width out of which 50 mm shall be flat and 20 mm shall be tapered in 45 degree angle on both side forming styles and 5 mm thick, 95 mm wide PVC sheet out of which 75mm shall be flat and 20 mm shall be tapered in 45 degree on the inner side to form top and bottom rail and 115 mm wide PVC sheet out of which 75 mm shall be flat and 20 mm shall be tapered on both sides to form lock rail. Top, bottom and lock rails shall be provided both side of the panel. 10 mm (5 mm x 2 ) thick, 20 mm wide cross PVC sheet be provided as gap insert for top rail &amp; bottom rail, paneling of 5 mm thick both side PVC sheet to be fitted in the M.S. frame welded/ sealed to the styles &amp; rails with 7 mm (5 mm+2 mm) thick x 15 mm wide PVC sheet beadingon inner side, and joined together with solvent cement adhesive. An additional 5 mm thick PVC strip of 20 mm width is to be stuck on the interior side of the 'C' Channel using PVC solvent adhesive etc. complete as per direction of Engineer-in-charge, manufacturer's specification &amp; drawing.</t>
  </si>
  <si>
    <t xml:space="preserve">30 mm thick pre laminated PVC door shutters </t>
  </si>
  <si>
    <t>Providing and fixing M.S. grills of required pattern in frames of windows etc. with M.S. flats, square or round bars etc. including priming coat with approved steel primer all complete.</t>
  </si>
  <si>
    <t xml:space="preserve">kg </t>
  </si>
  <si>
    <t>Fixed to steel windows by welding  using 10 mm square bar (Weights @0.785 kg/m)</t>
  </si>
  <si>
    <t>Windows</t>
  </si>
  <si>
    <t>Providing, fitting and fixing anodised aluminium sliding windows and ventilators of standard sections of approved brand without horizontal glazing bars, joints mitred and welded (manufactured to relevant IS specifications) and providing and fixing handles, angle cleat, rubber gasket, roller, bolting device, locking arrangements, screws etc as required complete as specified and directed for all levels.
(a)2 Track sliding window (iii)6mm coloured glas</t>
  </si>
  <si>
    <t xml:space="preserve">Windows </t>
  </si>
  <si>
    <t>bathroom ventilator</t>
  </si>
  <si>
    <t>V1</t>
  </si>
  <si>
    <t>V2</t>
  </si>
  <si>
    <t>Providing and laying vitrified floor tiles in different sizes (thickness to be specified by the manufacturer) with water absorption less than 0.08% and conforming to IS: 15622, of approved make, in all colours and shades, laid on 20mm thick cement mortar 1:4 (1 cement : 4 coarse sand), jointing with grey cement slurry @ 3.3 kg/ sqm including grouting the joints with white cement and matching pigments etc., complete.</t>
  </si>
  <si>
    <t xml:space="preserve">Size of Tile 600x600 mm </t>
  </si>
  <si>
    <t>Rooms</t>
  </si>
  <si>
    <t>washrooms</t>
  </si>
  <si>
    <r>
      <rPr>
        <b/>
        <u/>
        <sz val="10"/>
        <rFont val="Calibri"/>
      </rPr>
      <t xml:space="preserve"> </t>
    </r>
    <r>
      <rPr>
        <sz val="10"/>
        <rFont val="Calibri"/>
      </rPr>
      <t xml:space="preserve"> Providing and laying flamed finish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 :
 Flamed finish granite stone slab Jet Black, Cherry Red, Elite Brown, Cat Eye or equivalent.</t>
    </r>
  </si>
  <si>
    <t>Slab</t>
  </si>
  <si>
    <t xml:space="preserve"> 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</si>
  <si>
    <t>Bathroom Walls</t>
  </si>
  <si>
    <t>Deductions (-)</t>
  </si>
  <si>
    <t xml:space="preserve"> Providing and applying white cement based putty of average thickness 1 mm, of approved brand and manufacturer, over the plastered wall surface to prepare the surface even and smooth complete. </t>
  </si>
  <si>
    <t xml:space="preserve"> Finishing walls with Acrylic Smooth exterior paint of required shade :</t>
  </si>
  <si>
    <t>New work (Two or more coat applied @ 1.67 ltr/10 sqm over and including priming coat of exterior primer applied @ 2.20 kg/10 sqm)</t>
  </si>
  <si>
    <t xml:space="preserve"> Finishing with Deluxe Multi surface paint system for interiors and exteriors using Primer as per manufacturers specifications :</t>
  </si>
  <si>
    <t xml:space="preserve">Painting wood work with Deluxe Multi Surface Paint of required shade. Two or more coat applied @ 0.90 ltr/10 sqm over an under coat of primer applied @0.75 ltr/10 sqm of approved brand and manufacture </t>
  </si>
  <si>
    <t>doors</t>
  </si>
  <si>
    <t>Providing and fixing false ceiling at all height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50mm long with 6mm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25mm long dry wall screws @ 230 mm interval, including fixing of gypsum board to ceiling section and perimeter channel with the help of dry wall screws of size 3.5 x 25 mm at 230 mm c/c, including jointing and finishing to a flush finish of tapered and square edges of the board with recommended jointing compound , jointing tapes , finishing with jointing compound in 3 layers covering upto 150 mm on both sides of joint and two coats of primer suitable for  oard, all as per manufacturer's specification and also including the cost of making openings for light fittings, grills, diffusers, cutouts made with frame of perimeter channels suitably fixed, all complete.</t>
  </si>
  <si>
    <t xml:space="preserve">12.5 mm thick tapered edge gypsum plain board conforming to IS: 2095- (Part I) : 2011 (Board with BIS certification marks)   </t>
  </si>
  <si>
    <t>Sanitary Fittings :</t>
  </si>
  <si>
    <t>Providing and fixing white vitreous china pedestal type water closet (European type) with seat and lid, 10 litre low level white vitreous china flushing cistern &amp; C.P. flush bend with fittings &amp; C.I. brackets, 40 mm flush bend, overflow arrangement with specials of standard make and mosquito proof coupling of approved municipal design complete, including painting of fittings and brackets, cutting and making good the walls and floors wherever required :</t>
  </si>
  <si>
    <t xml:space="preserve">each </t>
  </si>
  <si>
    <t xml:space="preserve">W.C. pan with ISI marked white solid plastic seat and lid </t>
  </si>
  <si>
    <t>Providing and fixing wash basin with C.I. brackets, 15 mm PTMT pillar cock, 32 mm PTMT waste coupling of standard pattern, including painting of fittings and brackets, cutting and making good the walls wherever required. White Vitreous China Flat back wash basin size 550x400 mm with single 15 mm PTMT pillar cock.</t>
  </si>
  <si>
    <t xml:space="preserve">Providing and fixing brass stop cock of approved quality :
</t>
  </si>
  <si>
    <t xml:space="preserve">15 mm nominal bore </t>
  </si>
  <si>
    <t xml:space="preserve"> Providing and fixing C.P. brass bib cock of approved quality conforming to IS:8931 :</t>
  </si>
  <si>
    <t xml:space="preserve">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 Charge.</t>
  </si>
  <si>
    <t xml:space="preserve"> metre </t>
  </si>
  <si>
    <t>Internal work - Exposed on wall</t>
  </si>
  <si>
    <t>25 mm nominal dia Pipes</t>
  </si>
  <si>
    <t>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 Charge.</t>
  </si>
  <si>
    <t>15 mm nominal dia Pipes</t>
  </si>
  <si>
    <t xml:space="preserve">Providing and fixing PTMT towel rail complete with brackets fixed to wooden cleats with CP brass screws with concealed fittings arrangement of approved quality and colour.
</t>
  </si>
  <si>
    <t xml:space="preserve">600 mm long towel rail with total length of 645 mm, width 78 mm and effective height of 88 mm, weighing not less than 190 gms. </t>
  </si>
  <si>
    <t xml:space="preserve">Providing and fixing PTMT liquid soap container 109 mm wide, 125 mm high and 112 mm distance from wall of standard shape with bracket of the same materials with snap fittings of approved quality and colour, weighing not less than 105 gms. </t>
  </si>
  <si>
    <t xml:space="preserve"> each </t>
  </si>
  <si>
    <t>Providing and fixing 600x450 mm beveled edge mirror of superior glass (of approved quality) complete with 6 mm thick hard board ground fixed to wooden cleats with C.P. brass screws and washers complete.</t>
  </si>
  <si>
    <t>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t>
  </si>
  <si>
    <t xml:space="preserve">metre </t>
  </si>
  <si>
    <t xml:space="preserve">100 mm nominal dia Pipes </t>
  </si>
  <si>
    <r>
      <rPr>
        <b/>
        <u/>
        <sz val="10"/>
        <rFont val="Calibri"/>
      </rPr>
      <t xml:space="preserve"> </t>
    </r>
    <r>
      <rPr>
        <sz val="10"/>
        <rFont val="Calibri"/>
      </rPr>
      <t>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t>
    </r>
  </si>
  <si>
    <t xml:space="preserve">65 mm nominal dia Pipes </t>
  </si>
  <si>
    <t xml:space="preserve"> Providing and fixing PTMT grating of approved quality and colour. </t>
  </si>
  <si>
    <t>Rectangular type with openable circular lid</t>
  </si>
  <si>
    <t xml:space="preserve">150 mm nominal size square 100 mm diameter of the inner hinged round grating.
</t>
  </si>
  <si>
    <t>Providing and fixing white vitreous china flat back half stall urinal of size 580x380x350 mm with white PVC automatic flushing cistern,
with fittings, standard size C.P. brass flush pipe, spreaders with unions and clamps (all in C.P. brass) with waste fitting as per IS :2556, C.I. trap with outlet grating and other couplings in C.P. brass,including painting of fittings and cutting and making good the wallsand floors wherever required :
 Single half stall urinal with 5 litre P.V.C. automatic flushing cistern</t>
  </si>
  <si>
    <t xml:space="preserve"> Providing and fixing 8 mm dia C.P. / S.S. Jet with flexible tube upto 1 metre long with S.S. triangular plate to Eureopean type W.C. of quality and make as approved by Engineer - in - charge.</t>
  </si>
  <si>
    <t>150 mm diameter</t>
  </si>
  <si>
    <t>Electrical Works:</t>
  </si>
  <si>
    <t>Wiring for light/ fan/ call bell point with 2x1.5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6 Amp flush type switch/ bell push (Anchor Penta/Gold medal /Kolor kany.Kom/ Havells or equivalent make as approved by the Deptt.) GI/ MS switch board (ISI marked) half conceal on wall with phenolic laminated sheet cover ,ceiling rose  (Anchor/Gold medal /Kolor kany.Kom / Havells or equivalent make as approved by the Deptt.) etc. complete as directed and specified by the Deptt.</t>
  </si>
  <si>
    <t xml:space="preserve">Each </t>
  </si>
  <si>
    <t>Medium point up to 6.00 metre. Length.</t>
  </si>
  <si>
    <t>Long point up to 10.00 metre. Length.</t>
  </si>
  <si>
    <t>Wiring to 5 a pin 6 Amps plug point with 1.5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5 pin 6 Amps flush type plug socket and 6 Amps F/T switch (Anchor penta /Gold medal /Kolor kany.Kom/Havells or equivalent make as approved by the Deptt.), GI/ MS switch board (I.S.I. marked)  with phenolic laminated sheet cover including earth continuity with 1.5 sq. mm.  cable to third pin of the plug socket etc. as required complete, when placed elsewhere.</t>
  </si>
  <si>
    <r>
      <rPr>
        <b/>
        <u/>
        <sz val="10"/>
        <rFont val="Calibri"/>
      </rPr>
      <t xml:space="preserve"> </t>
    </r>
    <r>
      <rPr>
        <sz val="10"/>
        <rFont val="Calibri"/>
      </rPr>
      <t>Wiring for 5/6 pin 16 Amps power plug point with 4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providing  and fixing 5/6 pin 16 Amps flush type socket outlets and 16 Amps flush type switch ( Anchor penta /Gold medal /Kolor kany.Kom/Havells or equivalent make as approved by the Deptt.),GI/ MS switch  board (I.S.I. marked)  with phenolic laminated sheet cover earth continuity with 2.5 sq. mm  cable  to the 3rd pin of the socket  as required complete.</t>
    </r>
  </si>
  <si>
    <t>Wiring for drawing sub-main line with P.V.C. insulated single core unsheathed industrial (Multistrand) cable FR conforming to IS-694: 1990 with flexible bright annealed electrolytic copper conductor for voltage grade up to 1100 volts (Finolex /RR Kabel /Nicco / Anchor or Equivalent Make as approved by the Deptt.) in surface flat ISI marked casing 'n' capping (AKG / Precision/ Presto Plast/Polycab/ MW or equivalent make as approved by the Deptt.) system including earth continuity.</t>
  </si>
  <si>
    <t>RM</t>
  </si>
  <si>
    <t xml:space="preserve">With 2 x 2.5 sq. mm. + earth continuity with 1x1.5 sq. mm.  in flat 19 mm ISI marked casing 'n' capping system. </t>
  </si>
  <si>
    <t>Supplying fixing I.C.T.P and N link Main Switch with rewire able fuses of 500 Volt grade( HPL/ GECO / ANCHOR or equivalent  make)   including drilling boards/iron frames and fixing with bolts and nuts and connection as approved by the Deptt.)complete as required.</t>
  </si>
  <si>
    <t>30/32 Amps Capacity T.P.N</t>
  </si>
  <si>
    <t xml:space="preserve">Supplying fitting and fixing industrial Plug &amp; Socket in surface mounting SPN sheet steel powder painted MCB DB incorporated with MCB DIN  rail, neutral link Earth bar of the following  rating of DP MCB  complete with making necessary connection  etc. as specified and directed by the Deptt.  </t>
  </si>
  <si>
    <t>20A  Capacity. (ABB, Schneider MG, legrand, Hager  make)</t>
  </si>
  <si>
    <t>Supplying with fitting and fixing single Pole 10 KA 240/415V 50Hz MCB of the following capacity complete with making necessary connection as approved, specified and directed by the deptt.</t>
  </si>
  <si>
    <t>B Series  ---- 10 A (Schneider MG, legrand, Hager  make)</t>
  </si>
  <si>
    <r>
      <rPr>
        <b/>
        <u/>
        <sz val="10"/>
        <rFont val="Calibri"/>
      </rPr>
      <t xml:space="preserve"> </t>
    </r>
    <r>
      <rPr>
        <sz val="10"/>
        <rFont val="Calibri"/>
      </rPr>
      <t xml:space="preserve">Supplying and fitting of 18/20 Watt CFL lamp in the existing batten holder/angle holder/decorative bracket/bulk head fitting/ pendent holder etc. as specified and directed by the deptt.  </t>
    </r>
  </si>
  <si>
    <t>Supplying including fitting fixing of following  A.C. Ceiling fan complete with all accessories like down rod, canopy etc. of following sweeps with making necessary connection as approved by the Deptt.)as required complete and as directed by the Department [Without regulator].</t>
  </si>
  <si>
    <t xml:space="preserve"> Premium model  1400 mm Sweep CROMPTON  make)</t>
  </si>
  <si>
    <t xml:space="preserve"> Supplying including fitting fixing of following  A.C. Exhaust fan in the existing hole on the wall of following sweeps with making necessary connection as approved by the Deptt.)as required complete and as directed by the Department.</t>
  </si>
  <si>
    <t>High Speed 225 mm sweep (ORIENT  make),   Trans Air 225 mm sweep (Crompton  make), Ventil Air DX 250 mm sweep Louver type (Havells  make).</t>
  </si>
  <si>
    <t xml:space="preserve"> Supplying fitting and fixing of ceiling fan regulator including connections etc. complete as required.</t>
  </si>
  <si>
    <t>Electronic Type</t>
  </si>
  <si>
    <t>Supply, installation &amp; testing of G.I. earth station with perforated 40 mm dia and 4.50 Metre long heady duty G.I. pipe  with necessary 40 mm dia. G.I. Fittings such as Socket, Tee, elbow, nipple and 50 mmx40 mm G.I. reducing socket for funnel including locking arrangement 300 mmx300 mmx6 mm  hinged cover C.I. earth plate complete with digging of earth pit, construction of brick chamber and plastering of both inner &amp; outer surface of wall as specified and directed by the deptt .</t>
  </si>
  <si>
    <t>Doors and other Openings</t>
  </si>
  <si>
    <t xml:space="preserve">Making plinth protection 50mm thick of cement concrete 1:3:6 (1 cement : 3 coarse sand (zone-III) derived from natural sources : 6 graded stone aggregate 20 mm nominal size derived from natural sources) over 75mm thick bed of dry brick ballast 40 mm nominal size, well rammed and consolidated and grouted with fine sand, including necessary excavation, levelling &amp; dressing &amp; finishing the top smooth. </t>
  </si>
  <si>
    <t>Steel reinforcement for R.C.C. work including straightening, cutting, bending, placing in position and binding all complete upto plinth level.</t>
  </si>
  <si>
    <r>
      <t xml:space="preserve">                                                                                                          </t>
    </r>
    <r>
      <rPr>
        <b/>
        <u/>
        <sz val="20"/>
        <rFont val="Calibri"/>
        <family val="2"/>
      </rPr>
      <t>BoQ</t>
    </r>
    <r>
      <rPr>
        <b/>
        <sz val="10"/>
        <rFont val="Calibri"/>
      </rPr>
      <t xml:space="preserve">
Name of Work : Construction of Testing Laboratory cum office room alongwith Washrooms at O/o the AGM, CA Comm. Division, AEGCL, Samaguri.</t>
    </r>
  </si>
  <si>
    <t xml:space="preserve">(A) Total amount  = </t>
  </si>
  <si>
    <t xml:space="preserve">(B) Total Amount with 18% GST on (A)  = </t>
  </si>
  <si>
    <t xml:space="preserve">(C) Grand Total(A+B)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</si>
</sst>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
    <numFmt numFmtId="165" formatCode="0.000"/>
    <numFmt numFmtId="166" formatCode="[$₹-4009]\ #,##0.00"/>
    <numFmt numFmtId="167" formatCode="[$₹-44D]\ #,##0.00"/>
  </numFmts>
  <fonts count="11">
    <font>
      <sz val="11"/>
      <color rgb="FF000000"/>
      <name val="Calibri"/>
      <scheme val="minor"/>
    </font>
    <font>
      <b/>
      <sz val="11"/>
      <name val="Calibri"/>
    </font>
    <font>
      <sz val="11"/>
      <name val="Calibri"/>
    </font>
    <font>
      <sz val="11"/>
      <name val="Calibri"/>
    </font>
    <font>
      <b/>
      <sz val="10"/>
      <name val="Calibri"/>
    </font>
    <font>
      <sz val="10"/>
      <name val="Calibri"/>
    </font>
    <font>
      <b/>
      <u/>
      <sz val="10"/>
      <name val="Calibri"/>
    </font>
    <font>
      <b/>
      <u/>
      <sz val="10"/>
      <name val="Calibri"/>
    </font>
    <font>
      <b/>
      <u/>
      <sz val="20"/>
      <name val="Calibri"/>
      <family val="2"/>
    </font>
    <font>
      <b/>
      <sz val="10"/>
      <name val="Calibri"/>
      <family val="2"/>
    </font>
    <font>
      <b/>
      <sz val="11"/>
      <name val="Calibri"/>
      <family val="2"/>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1">
    <xf numFmtId="0" fontId="0" fillId="0" borderId="0" xfId="0"/>
    <xf numFmtId="0" fontId="3" fillId="0" borderId="1" xfId="0" applyFont="1" applyBorder="1"/>
    <xf numFmtId="1" fontId="4" fillId="0" borderId="16"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166" fontId="4" fillId="0" borderId="20" xfId="0" applyNumberFormat="1" applyFont="1" applyBorder="1" applyAlignment="1">
      <alignment horizontal="center" vertical="center" wrapText="1"/>
    </xf>
    <xf numFmtId="167" fontId="4" fillId="0" borderId="21" xfId="0" applyNumberFormat="1" applyFont="1" applyBorder="1" applyAlignment="1">
      <alignment horizontal="center" vertical="center" wrapText="1"/>
    </xf>
    <xf numFmtId="0" fontId="5" fillId="0" borderId="22" xfId="0" applyFont="1" applyBorder="1" applyAlignment="1">
      <alignment horizontal="center" vertical="center"/>
    </xf>
    <xf numFmtId="167" fontId="5" fillId="0" borderId="23" xfId="0" applyNumberFormat="1"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5" fillId="0" borderId="8" xfId="0" applyFont="1" applyBorder="1" applyAlignment="1">
      <alignment horizontal="center"/>
    </xf>
    <xf numFmtId="0" fontId="5" fillId="0" borderId="5" xfId="0" applyFont="1" applyBorder="1" applyAlignment="1">
      <alignment horizontal="center" vertical="center"/>
    </xf>
    <xf numFmtId="2" fontId="5" fillId="0" borderId="5" xfId="0" applyNumberFormat="1" applyFont="1" applyBorder="1" applyAlignment="1">
      <alignment horizontal="center" vertical="center"/>
    </xf>
    <xf numFmtId="166" fontId="5" fillId="0" borderId="5" xfId="0" applyNumberFormat="1" applyFont="1" applyBorder="1" applyAlignment="1">
      <alignment horizontal="center"/>
    </xf>
    <xf numFmtId="0" fontId="5" fillId="0" borderId="8"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right" vertical="center"/>
    </xf>
    <xf numFmtId="0" fontId="5" fillId="0" borderId="4" xfId="0" applyFont="1" applyBorder="1" applyAlignment="1">
      <alignment horizontal="center"/>
    </xf>
    <xf numFmtId="2" fontId="5" fillId="0" borderId="1" xfId="0" applyNumberFormat="1" applyFont="1" applyBorder="1"/>
    <xf numFmtId="2" fontId="5" fillId="0" borderId="1" xfId="0" applyNumberFormat="1" applyFont="1" applyBorder="1" applyAlignment="1">
      <alignment horizontal="right"/>
    </xf>
    <xf numFmtId="0" fontId="5" fillId="0" borderId="5" xfId="0" applyFont="1" applyBorder="1" applyAlignment="1">
      <alignment horizontal="center"/>
    </xf>
    <xf numFmtId="167" fontId="5" fillId="0" borderId="30" xfId="0" applyNumberFormat="1" applyFont="1" applyBorder="1" applyAlignment="1">
      <alignment horizontal="center"/>
    </xf>
    <xf numFmtId="0" fontId="5" fillId="0" borderId="1" xfId="0" applyFont="1" applyBorder="1"/>
    <xf numFmtId="165" fontId="5" fillId="0" borderId="1" xfId="0" applyNumberFormat="1" applyFont="1" applyBorder="1" applyAlignment="1">
      <alignment horizontal="right" vertical="center"/>
    </xf>
    <xf numFmtId="165" fontId="5" fillId="0" borderId="1" xfId="0" applyNumberFormat="1" applyFont="1" applyBorder="1" applyAlignment="1">
      <alignment horizontal="center"/>
    </xf>
    <xf numFmtId="165" fontId="5" fillId="0" borderId="1" xfId="0" applyNumberFormat="1" applyFont="1" applyBorder="1" applyAlignment="1">
      <alignment horizontal="right"/>
    </xf>
    <xf numFmtId="0" fontId="5" fillId="0" borderId="1" xfId="0" applyFont="1" applyBorder="1" applyAlignment="1">
      <alignment horizontal="center"/>
    </xf>
    <xf numFmtId="1" fontId="5" fillId="0" borderId="1" xfId="0" applyNumberFormat="1" applyFont="1" applyBorder="1" applyAlignment="1">
      <alignment horizontal="center" vertical="center"/>
    </xf>
    <xf numFmtId="2" fontId="5" fillId="0" borderId="5" xfId="0" applyNumberFormat="1" applyFont="1" applyBorder="1"/>
    <xf numFmtId="165" fontId="5" fillId="0" borderId="5" xfId="0" applyNumberFormat="1" applyFont="1" applyBorder="1" applyAlignment="1">
      <alignment horizontal="center"/>
    </xf>
    <xf numFmtId="165" fontId="5" fillId="0" borderId="1" xfId="0" applyNumberFormat="1" applyFont="1" applyBorder="1" applyAlignment="1">
      <alignment horizontal="right"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xf>
    <xf numFmtId="0" fontId="5" fillId="0" borderId="1" xfId="0" applyFont="1" applyBorder="1" applyAlignment="1">
      <alignment vertical="center"/>
    </xf>
    <xf numFmtId="165" fontId="5" fillId="0" borderId="5" xfId="0" applyNumberFormat="1" applyFont="1" applyBorder="1" applyAlignment="1">
      <alignment horizontal="center" vertical="center"/>
    </xf>
    <xf numFmtId="165" fontId="5" fillId="0" borderId="5" xfId="0" applyNumberFormat="1" applyFont="1" applyBorder="1" applyAlignment="1">
      <alignment horizontal="center" vertical="center" wrapText="1"/>
    </xf>
    <xf numFmtId="165" fontId="5" fillId="0" borderId="1" xfId="0" applyNumberFormat="1" applyFont="1" applyBorder="1" applyAlignment="1">
      <alignment vertical="center"/>
    </xf>
    <xf numFmtId="165" fontId="5" fillId="0" borderId="1" xfId="0" applyNumberFormat="1" applyFont="1" applyBorder="1" applyAlignment="1">
      <alignment wrapText="1"/>
    </xf>
    <xf numFmtId="1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165" fontId="5" fillId="0" borderId="5" xfId="0" applyNumberFormat="1" applyFont="1" applyBorder="1" applyAlignment="1">
      <alignment horizontal="right" vertical="center" wrapText="1"/>
    </xf>
    <xf numFmtId="165" fontId="5" fillId="0" borderId="9" xfId="0" applyNumberFormat="1" applyFont="1" applyBorder="1" applyAlignment="1">
      <alignment horizontal="center" vertical="center" wrapText="1"/>
    </xf>
    <xf numFmtId="2" fontId="5" fillId="0" borderId="9" xfId="0" applyNumberFormat="1" applyFont="1" applyBorder="1" applyAlignment="1">
      <alignment horizontal="center" vertical="center"/>
    </xf>
    <xf numFmtId="165" fontId="5" fillId="0" borderId="9" xfId="0" applyNumberFormat="1" applyFont="1" applyBorder="1" applyAlignment="1">
      <alignment horizontal="center"/>
    </xf>
    <xf numFmtId="0" fontId="7" fillId="0" borderId="1"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top"/>
    </xf>
    <xf numFmtId="2" fontId="5" fillId="0" borderId="1" xfId="0" applyNumberFormat="1" applyFont="1" applyBorder="1" applyAlignment="1">
      <alignment vertical="top"/>
    </xf>
    <xf numFmtId="165" fontId="5" fillId="0" borderId="1" xfId="0" applyNumberFormat="1" applyFont="1" applyBorder="1" applyAlignment="1">
      <alignment horizontal="center" vertical="top"/>
    </xf>
    <xf numFmtId="165" fontId="5" fillId="0" borderId="1" xfId="0" applyNumberFormat="1" applyFont="1" applyBorder="1" applyAlignment="1">
      <alignment horizontal="left" vertical="center"/>
    </xf>
    <xf numFmtId="0" fontId="5" fillId="0" borderId="6" xfId="0" applyFont="1" applyBorder="1" applyAlignment="1">
      <alignment horizontal="center" vertical="center" wrapText="1"/>
    </xf>
    <xf numFmtId="0" fontId="5" fillId="0" borderId="2" xfId="0" applyFont="1" applyBorder="1"/>
    <xf numFmtId="0" fontId="5" fillId="0" borderId="29" xfId="0" applyFont="1" applyBorder="1" applyAlignment="1">
      <alignment vertical="center"/>
    </xf>
    <xf numFmtId="1" fontId="5" fillId="0" borderId="1" xfId="0" applyNumberFormat="1" applyFont="1" applyBorder="1" applyAlignment="1">
      <alignment horizontal="center"/>
    </xf>
    <xf numFmtId="0" fontId="5" fillId="0" borderId="5" xfId="0" applyFont="1" applyBorder="1"/>
    <xf numFmtId="166" fontId="5" fillId="0" borderId="1" xfId="0" applyNumberFormat="1" applyFont="1" applyBorder="1" applyAlignment="1">
      <alignment horizontal="center"/>
    </xf>
    <xf numFmtId="167" fontId="5" fillId="0" borderId="36" xfId="0" applyNumberFormat="1" applyFont="1" applyBorder="1" applyAlignment="1">
      <alignment horizontal="center"/>
    </xf>
    <xf numFmtId="0" fontId="5" fillId="0" borderId="5" xfId="0" applyFont="1" applyBorder="1" applyAlignment="1">
      <alignment vertical="center"/>
    </xf>
    <xf numFmtId="0" fontId="5" fillId="0" borderId="1" xfId="0" applyFont="1" applyBorder="1" applyAlignment="1">
      <alignment vertical="center" wrapText="1"/>
    </xf>
    <xf numFmtId="0" fontId="5" fillId="0" borderId="5" xfId="0" applyFont="1" applyBorder="1" applyAlignment="1">
      <alignment horizontal="left" vertical="center"/>
    </xf>
    <xf numFmtId="2" fontId="5" fillId="0" borderId="1" xfId="0" applyNumberFormat="1" applyFont="1" applyBorder="1" applyAlignment="1">
      <alignment horizontal="left" vertical="center" wrapText="1"/>
    </xf>
    <xf numFmtId="0" fontId="5" fillId="0" borderId="23" xfId="0" applyFont="1" applyBorder="1"/>
    <xf numFmtId="164" fontId="5" fillId="0" borderId="5" xfId="0" applyNumberFormat="1" applyFont="1" applyBorder="1" applyAlignment="1">
      <alignment horizontal="center"/>
    </xf>
    <xf numFmtId="1" fontId="5" fillId="0" borderId="5" xfId="0" applyNumberFormat="1" applyFont="1" applyBorder="1" applyAlignment="1">
      <alignment horizontal="center"/>
    </xf>
    <xf numFmtId="0" fontId="5" fillId="0" borderId="24" xfId="0" applyFont="1" applyBorder="1" applyAlignment="1">
      <alignment horizontal="center" vertical="center"/>
    </xf>
    <xf numFmtId="1" fontId="5" fillId="0" borderId="10" xfId="0" applyNumberFormat="1" applyFont="1" applyBorder="1" applyAlignment="1">
      <alignment horizontal="center"/>
    </xf>
    <xf numFmtId="0" fontId="5" fillId="0" borderId="10" xfId="0" applyFont="1" applyBorder="1" applyAlignment="1">
      <alignment horizontal="center"/>
    </xf>
    <xf numFmtId="164" fontId="5" fillId="0" borderId="10" xfId="0" applyNumberFormat="1" applyFont="1" applyBorder="1" applyAlignment="1">
      <alignment horizontal="center"/>
    </xf>
    <xf numFmtId="167" fontId="5" fillId="0" borderId="32" xfId="0" applyNumberFormat="1" applyFont="1" applyBorder="1" applyAlignment="1">
      <alignment horizontal="center"/>
    </xf>
    <xf numFmtId="0" fontId="5" fillId="0" borderId="37" xfId="0" applyFont="1" applyBorder="1" applyAlignment="1">
      <alignment horizontal="center" vertical="center"/>
    </xf>
    <xf numFmtId="1" fontId="5" fillId="0" borderId="4" xfId="0" applyNumberFormat="1" applyFont="1" applyBorder="1" applyAlignment="1">
      <alignment horizontal="center"/>
    </xf>
    <xf numFmtId="164" fontId="5" fillId="0" borderId="4" xfId="0" applyNumberFormat="1" applyFont="1" applyBorder="1" applyAlignment="1">
      <alignment horizontal="center"/>
    </xf>
    <xf numFmtId="0" fontId="3" fillId="0" borderId="1" xfId="0" applyFont="1" applyBorder="1" applyAlignment="1">
      <alignment horizontal="center"/>
    </xf>
    <xf numFmtId="0" fontId="3" fillId="0" borderId="0" xfId="0" applyFont="1"/>
    <xf numFmtId="0" fontId="3" fillId="0" borderId="9" xfId="0" applyFont="1" applyBorder="1" applyAlignment="1">
      <alignment horizontal="center"/>
    </xf>
    <xf numFmtId="0" fontId="3" fillId="0" borderId="31" xfId="0" applyFont="1" applyBorder="1" applyAlignment="1">
      <alignment horizontal="center"/>
    </xf>
    <xf numFmtId="4" fontId="5" fillId="0" borderId="38" xfId="0" applyNumberFormat="1" applyFont="1" applyBorder="1" applyAlignment="1">
      <alignment horizontal="center" wrapText="1"/>
    </xf>
    <xf numFmtId="4" fontId="5" fillId="0" borderId="30" xfId="0" applyNumberFormat="1" applyFont="1" applyBorder="1" applyAlignment="1">
      <alignment horizontal="center" wrapText="1"/>
    </xf>
    <xf numFmtId="1" fontId="5" fillId="0" borderId="22" xfId="0" applyNumberFormat="1" applyFont="1" applyBorder="1" applyAlignment="1">
      <alignment horizontal="center" vertical="center" wrapText="1"/>
    </xf>
    <xf numFmtId="2" fontId="5" fillId="0" borderId="15" xfId="0" applyNumberFormat="1" applyFont="1" applyBorder="1" applyAlignment="1">
      <alignment horizontal="center" wrapText="1"/>
    </xf>
    <xf numFmtId="2" fontId="5" fillId="0" borderId="9" xfId="0" applyNumberFormat="1" applyFont="1" applyBorder="1" applyAlignment="1">
      <alignment horizontal="center" wrapText="1"/>
    </xf>
    <xf numFmtId="1" fontId="5" fillId="0" borderId="37" xfId="0" applyNumberFormat="1" applyFont="1" applyBorder="1" applyAlignment="1">
      <alignment horizontal="center" vertical="center" wrapText="1"/>
    </xf>
    <xf numFmtId="1" fontId="5" fillId="0" borderId="1" xfId="0" applyNumberFormat="1" applyFont="1" applyBorder="1" applyAlignment="1">
      <alignment horizontal="center" wrapText="1"/>
    </xf>
    <xf numFmtId="2" fontId="5" fillId="0" borderId="12" xfId="0" applyNumberFormat="1" applyFont="1" applyBorder="1" applyAlignment="1">
      <alignment horizontal="center" wrapText="1"/>
    </xf>
    <xf numFmtId="2" fontId="5" fillId="0" borderId="1" xfId="0" applyNumberFormat="1" applyFont="1" applyBorder="1" applyAlignment="1">
      <alignment horizontal="center" wrapText="1"/>
    </xf>
    <xf numFmtId="4" fontId="5" fillId="0" borderId="36" xfId="0" applyNumberFormat="1" applyFont="1" applyBorder="1" applyAlignment="1">
      <alignment horizontal="center" wrapText="1"/>
    </xf>
    <xf numFmtId="1" fontId="5" fillId="0" borderId="9" xfId="0" applyNumberFormat="1" applyFont="1" applyBorder="1" applyAlignment="1">
      <alignment horizontal="center" wrapText="1"/>
    </xf>
    <xf numFmtId="167" fontId="4" fillId="0" borderId="1" xfId="0" applyNumberFormat="1" applyFont="1" applyBorder="1" applyAlignment="1">
      <alignment horizontal="right" vertical="center"/>
    </xf>
    <xf numFmtId="0" fontId="5" fillId="0" borderId="4" xfId="0" applyFont="1" applyBorder="1" applyAlignment="1">
      <alignment horizontal="center" vertical="center" wrapText="1"/>
    </xf>
    <xf numFmtId="0" fontId="2" fillId="0" borderId="2" xfId="0" applyFont="1" applyBorder="1"/>
    <xf numFmtId="0" fontId="2" fillId="0" borderId="3" xfId="0" applyFont="1" applyBorder="1"/>
    <xf numFmtId="0" fontId="5" fillId="0" borderId="8" xfId="0" applyFont="1" applyBorder="1" applyAlignment="1">
      <alignment horizontal="center" vertical="center" wrapText="1"/>
    </xf>
    <xf numFmtId="0" fontId="2" fillId="0" borderId="6" xfId="0" applyFont="1" applyBorder="1"/>
    <xf numFmtId="0" fontId="2" fillId="0" borderId="7" xfId="0" applyFont="1" applyBorder="1"/>
    <xf numFmtId="0" fontId="2" fillId="0" borderId="10" xfId="0" applyFont="1" applyBorder="1"/>
    <xf numFmtId="0" fontId="2" fillId="0" borderId="11" xfId="0" applyFont="1" applyBorder="1"/>
    <xf numFmtId="0" fontId="2" fillId="0" borderId="12" xfId="0" applyFont="1" applyBorder="1"/>
    <xf numFmtId="2" fontId="5" fillId="0" borderId="4" xfId="0" applyNumberFormat="1" applyFont="1" applyBorder="1" applyAlignment="1">
      <alignment horizontal="left" vertical="center" wrapText="1"/>
    </xf>
    <xf numFmtId="0" fontId="5" fillId="0" borderId="29" xfId="0" applyFont="1" applyBorder="1" applyAlignment="1">
      <alignment horizontal="center" vertical="center"/>
    </xf>
    <xf numFmtId="0" fontId="2" fillId="0" borderId="22" xfId="0" applyFont="1" applyBorder="1"/>
    <xf numFmtId="0" fontId="2" fillId="0" borderId="24" xfId="0" applyFont="1" applyBorder="1"/>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2" fillId="0" borderId="27" xfId="0" applyFont="1" applyBorder="1"/>
    <xf numFmtId="0" fontId="2" fillId="0" borderId="28" xfId="0" applyFont="1" applyBorder="1"/>
    <xf numFmtId="0" fontId="5" fillId="0" borderId="29" xfId="0" applyFont="1" applyBorder="1" applyAlignment="1">
      <alignment horizontal="center" vertical="center" wrapText="1"/>
    </xf>
    <xf numFmtId="2" fontId="5" fillId="0" borderId="4" xfId="0" applyNumberFormat="1" applyFont="1" applyBorder="1" applyAlignment="1">
      <alignment horizontal="left" vertical="top" wrapText="1"/>
    </xf>
    <xf numFmtId="0" fontId="5" fillId="0" borderId="4" xfId="0" applyFont="1" applyBorder="1" applyAlignment="1">
      <alignment horizontal="center"/>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2" fillId="0" borderId="9" xfId="0" applyFont="1" applyBorder="1"/>
    <xf numFmtId="0" fontId="2" fillId="0" borderId="13" xfId="0" applyFont="1" applyBorder="1"/>
    <xf numFmtId="0" fontId="5" fillId="0" borderId="27" xfId="0" applyFont="1" applyBorder="1" applyAlignment="1">
      <alignment horizontal="center" vertical="center"/>
    </xf>
    <xf numFmtId="1" fontId="5" fillId="0" borderId="26" xfId="0" applyNumberFormat="1" applyFont="1" applyBorder="1" applyAlignment="1">
      <alignment horizontal="center" vertical="center" wrapText="1"/>
    </xf>
    <xf numFmtId="1" fontId="5" fillId="0" borderId="29"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2" fillId="0" borderId="35" xfId="0" applyFont="1" applyBorder="1"/>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xf>
    <xf numFmtId="0" fontId="6" fillId="0" borderId="4" xfId="0" applyFont="1" applyBorder="1" applyAlignment="1">
      <alignment horizontal="left" vertical="center"/>
    </xf>
    <xf numFmtId="0" fontId="5" fillId="0" borderId="8" xfId="0" applyFont="1" applyBorder="1" applyAlignment="1">
      <alignment horizontal="center" vertical="center"/>
    </xf>
    <xf numFmtId="0" fontId="2" fillId="0" borderId="14" xfId="0" applyFont="1" applyBorder="1"/>
    <xf numFmtId="0" fontId="0" fillId="0" borderId="0" xfId="0"/>
    <xf numFmtId="0" fontId="2" fillId="0" borderId="15" xfId="0" applyFont="1" applyBorder="1"/>
    <xf numFmtId="0" fontId="5" fillId="0" borderId="4" xfId="0" applyFont="1" applyBorder="1" applyAlignment="1">
      <alignment horizontal="center" vertical="center"/>
    </xf>
    <xf numFmtId="164" fontId="5" fillId="0" borderId="21" xfId="0" applyNumberFormat="1" applyFont="1" applyBorder="1" applyAlignment="1">
      <alignment horizontal="center"/>
    </xf>
    <xf numFmtId="0" fontId="2" fillId="0" borderId="31" xfId="0" applyFont="1" applyBorder="1"/>
    <xf numFmtId="0" fontId="2" fillId="0" borderId="32" xfId="0" applyFont="1" applyBorder="1"/>
    <xf numFmtId="167" fontId="5" fillId="0" borderId="30" xfId="0" applyNumberFormat="1" applyFont="1" applyBorder="1" applyAlignment="1">
      <alignment horizontal="center"/>
    </xf>
    <xf numFmtId="167" fontId="5" fillId="0" borderId="5" xfId="0" applyNumberFormat="1" applyFont="1" applyBorder="1" applyAlignment="1">
      <alignment horizontal="center"/>
    </xf>
    <xf numFmtId="165" fontId="5" fillId="0" borderId="7" xfId="0" applyNumberFormat="1" applyFont="1" applyBorder="1" applyAlignment="1">
      <alignment horizontal="center" wrapText="1"/>
    </xf>
    <xf numFmtId="165" fontId="5" fillId="0" borderId="5" xfId="0" applyNumberFormat="1" applyFont="1" applyBorder="1" applyAlignment="1">
      <alignment horizontal="center"/>
    </xf>
    <xf numFmtId="0" fontId="5" fillId="0" borderId="5" xfId="0" applyFont="1" applyBorder="1" applyAlignment="1">
      <alignment horizontal="center"/>
    </xf>
    <xf numFmtId="166" fontId="5" fillId="0" borderId="5" xfId="0" applyNumberFormat="1" applyFont="1" applyBorder="1" applyAlignment="1">
      <alignment horizontal="center" wrapText="1"/>
    </xf>
    <xf numFmtId="0" fontId="2" fillId="0" borderId="34" xfId="0" applyFont="1" applyBorder="1"/>
    <xf numFmtId="166" fontId="5" fillId="0" borderId="5" xfId="0" applyNumberFormat="1" applyFont="1" applyBorder="1" applyAlignment="1">
      <alignment horizontal="center"/>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0" fontId="5" fillId="0" borderId="0" xfId="0" applyFont="1" applyAlignment="1">
      <alignment horizontal="center"/>
    </xf>
    <xf numFmtId="166" fontId="5" fillId="0" borderId="9" xfId="0" applyNumberFormat="1" applyFont="1" applyBorder="1" applyAlignment="1">
      <alignment horizontal="center" wrapText="1"/>
    </xf>
    <xf numFmtId="165" fontId="5" fillId="0" borderId="6" xfId="0" applyNumberFormat="1" applyFont="1" applyBorder="1" applyAlignment="1">
      <alignment horizontal="center" wrapText="1"/>
    </xf>
    <xf numFmtId="166" fontId="5" fillId="0" borderId="6" xfId="0" applyNumberFormat="1" applyFont="1" applyBorder="1" applyAlignment="1">
      <alignment horizontal="center" wrapText="1"/>
    </xf>
    <xf numFmtId="165" fontId="5" fillId="0" borderId="5" xfId="0" applyNumberFormat="1" applyFont="1" applyBorder="1" applyAlignment="1">
      <alignment horizontal="center" wrapText="1"/>
    </xf>
    <xf numFmtId="165" fontId="5" fillId="0" borderId="15" xfId="0" applyNumberFormat="1" applyFont="1" applyBorder="1" applyAlignment="1">
      <alignment horizontal="center"/>
    </xf>
    <xf numFmtId="166" fontId="5" fillId="0" borderId="14" xfId="0" applyNumberFormat="1" applyFont="1" applyBorder="1" applyAlignment="1">
      <alignment horizontal="center"/>
    </xf>
    <xf numFmtId="0" fontId="5" fillId="0" borderId="9" xfId="0" applyFont="1" applyBorder="1" applyAlignment="1">
      <alignment horizontal="center"/>
    </xf>
    <xf numFmtId="166" fontId="5" fillId="0" borderId="8" xfId="0" applyNumberFormat="1" applyFont="1" applyBorder="1" applyAlignment="1">
      <alignment horizontal="center" wrapText="1"/>
    </xf>
    <xf numFmtId="166" fontId="5" fillId="0" borderId="9" xfId="0" applyNumberFormat="1" applyFont="1" applyBorder="1" applyAlignment="1">
      <alignment horizontal="center"/>
    </xf>
    <xf numFmtId="166" fontId="5" fillId="0" borderId="31" xfId="0" applyNumberFormat="1" applyFont="1" applyBorder="1" applyAlignment="1">
      <alignment horizontal="center"/>
    </xf>
    <xf numFmtId="167" fontId="5" fillId="0" borderId="31" xfId="0" applyNumberFormat="1" applyFont="1" applyBorder="1" applyAlignment="1">
      <alignment horizontal="center"/>
    </xf>
    <xf numFmtId="2" fontId="4" fillId="0" borderId="18" xfId="0" applyNumberFormat="1" applyFont="1" applyBorder="1" applyAlignment="1">
      <alignment horizontal="center" vertical="center" wrapText="1"/>
    </xf>
    <xf numFmtId="0" fontId="2" fillId="0" borderId="17" xfId="0" applyFont="1" applyBorder="1"/>
    <xf numFmtId="0" fontId="2" fillId="0" borderId="19" xfId="0" applyFont="1" applyBorder="1"/>
    <xf numFmtId="0" fontId="5" fillId="0" borderId="14" xfId="0" applyFont="1" applyBorder="1" applyAlignment="1">
      <alignment horizontal="left" vertical="top" wrapText="1"/>
    </xf>
    <xf numFmtId="0" fontId="5" fillId="0" borderId="14" xfId="0" applyFont="1" applyBorder="1" applyAlignment="1">
      <alignment horizontal="left" vertical="center" wrapText="1"/>
    </xf>
    <xf numFmtId="0" fontId="4" fillId="0" borderId="4" xfId="0" applyFont="1" applyBorder="1" applyAlignment="1">
      <alignment horizontal="left" vertical="center"/>
    </xf>
    <xf numFmtId="2" fontId="5" fillId="0" borderId="15" xfId="0" applyNumberFormat="1" applyFont="1" applyBorder="1" applyAlignment="1">
      <alignment horizontal="center"/>
    </xf>
    <xf numFmtId="2" fontId="4" fillId="0" borderId="4" xfId="0" applyNumberFormat="1" applyFont="1" applyBorder="1" applyAlignment="1">
      <alignment horizontal="left" vertical="center" wrapText="1"/>
    </xf>
    <xf numFmtId="166" fontId="5" fillId="0" borderId="7" xfId="0" applyNumberFormat="1" applyFont="1" applyBorder="1" applyAlignment="1">
      <alignment horizontal="center"/>
    </xf>
    <xf numFmtId="0" fontId="9" fillId="0" borderId="0" xfId="0" applyFont="1" applyAlignment="1">
      <alignment horizontal="left" vertical="top" wrapText="1"/>
    </xf>
    <xf numFmtId="167" fontId="5" fillId="0" borderId="23" xfId="0" applyNumberFormat="1" applyFont="1" applyBorder="1" applyAlignment="1">
      <alignment horizontal="center"/>
    </xf>
    <xf numFmtId="0" fontId="2" fillId="0" borderId="23" xfId="0" applyFont="1" applyBorder="1"/>
    <xf numFmtId="0" fontId="2" fillId="0" borderId="25" xfId="0" applyFont="1" applyBorder="1"/>
    <xf numFmtId="0" fontId="5" fillId="0" borderId="6" xfId="0" applyFont="1" applyBorder="1" applyAlignment="1">
      <alignment horizontal="center"/>
    </xf>
    <xf numFmtId="167" fontId="5" fillId="0" borderId="33" xfId="0" applyNumberFormat="1" applyFont="1" applyBorder="1" applyAlignment="1">
      <alignment horizontal="center"/>
    </xf>
    <xf numFmtId="166" fontId="5" fillId="0" borderId="8" xfId="0" applyNumberFormat="1" applyFont="1" applyBorder="1" applyAlignment="1">
      <alignment horizontal="center"/>
    </xf>
    <xf numFmtId="166" fontId="5" fillId="0" borderId="0" xfId="0" applyNumberFormat="1" applyFont="1" applyAlignment="1">
      <alignment horizontal="center"/>
    </xf>
    <xf numFmtId="2" fontId="5" fillId="0" borderId="7" xfId="0" applyNumberFormat="1" applyFont="1" applyBorder="1" applyAlignment="1">
      <alignment horizontal="center" wrapText="1"/>
    </xf>
    <xf numFmtId="0" fontId="5" fillId="0" borderId="4"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right" vertical="center"/>
    </xf>
    <xf numFmtId="0" fontId="5" fillId="0" borderId="4" xfId="0" applyFont="1" applyBorder="1" applyAlignment="1">
      <alignment horizontal="right" vertical="center" wrapText="1"/>
    </xf>
    <xf numFmtId="0" fontId="5" fillId="0" borderId="4" xfId="0" applyFont="1" applyBorder="1" applyAlignment="1">
      <alignment horizontal="center" vertical="top" wrapText="1"/>
    </xf>
    <xf numFmtId="1" fontId="5" fillId="0" borderId="6" xfId="0" applyNumberFormat="1" applyFont="1" applyBorder="1" applyAlignment="1">
      <alignment horizontal="center"/>
    </xf>
    <xf numFmtId="1" fontId="5" fillId="0" borderId="7" xfId="0" applyNumberFormat="1" applyFont="1" applyBorder="1" applyAlignment="1">
      <alignment horizontal="center"/>
    </xf>
    <xf numFmtId="0" fontId="5" fillId="0" borderId="4" xfId="0" applyFont="1" applyBorder="1" applyAlignment="1">
      <alignment vertical="center" wrapText="1"/>
    </xf>
    <xf numFmtId="165" fontId="5" fillId="0" borderId="7" xfId="0" applyNumberFormat="1" applyFont="1" applyBorder="1" applyAlignment="1">
      <alignment horizontal="left"/>
    </xf>
    <xf numFmtId="0" fontId="5" fillId="0" borderId="5" xfId="0" applyFont="1" applyBorder="1" applyAlignment="1">
      <alignment horizontal="center" wrapText="1"/>
    </xf>
    <xf numFmtId="0" fontId="3" fillId="0" borderId="6" xfId="0" applyFont="1" applyBorder="1" applyAlignment="1">
      <alignment horizontal="center"/>
    </xf>
    <xf numFmtId="0" fontId="5" fillId="0" borderId="8" xfId="0" applyFont="1" applyBorder="1" applyAlignment="1">
      <alignment horizontal="center" vertical="top" wrapText="1"/>
    </xf>
    <xf numFmtId="0" fontId="5" fillId="0" borderId="0" xfId="0" applyFont="1" applyAlignment="1">
      <alignment horizontal="center" vertical="center" wrapText="1"/>
    </xf>
    <xf numFmtId="0" fontId="5" fillId="0" borderId="29" xfId="0" applyFont="1" applyBorder="1" applyAlignment="1">
      <alignment horizontal="left" vertical="center"/>
    </xf>
    <xf numFmtId="0" fontId="5" fillId="0" borderId="10" xfId="0" applyFont="1" applyBorder="1" applyAlignment="1">
      <alignment horizontal="left" vertical="center" wrapText="1"/>
    </xf>
    <xf numFmtId="2" fontId="5" fillId="0" borderId="4" xfId="0" applyNumberFormat="1" applyFont="1" applyBorder="1" applyAlignment="1">
      <alignment horizontal="right"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top" wrapText="1"/>
    </xf>
    <xf numFmtId="0" fontId="5" fillId="0" borderId="6" xfId="0" applyFont="1" applyBorder="1" applyAlignment="1">
      <alignment horizontal="left" vertical="center" wrapText="1"/>
    </xf>
    <xf numFmtId="165" fontId="5" fillId="0" borderId="4" xfId="0" applyNumberFormat="1" applyFont="1" applyBorder="1" applyAlignment="1">
      <alignment horizontal="center" vertical="center" wrapText="1"/>
    </xf>
    <xf numFmtId="0" fontId="3" fillId="0" borderId="4" xfId="0" applyFont="1" applyBorder="1" applyAlignment="1">
      <alignment horizontal="center"/>
    </xf>
    <xf numFmtId="0" fontId="5" fillId="0" borderId="4" xfId="0" applyFont="1" applyBorder="1" applyAlignment="1">
      <alignment horizontal="left" vertical="top" wrapText="1"/>
    </xf>
    <xf numFmtId="166" fontId="5" fillId="0" borderId="6" xfId="0" applyNumberFormat="1" applyFont="1" applyBorder="1" applyAlignment="1">
      <alignment horizontal="center"/>
    </xf>
    <xf numFmtId="165" fontId="5" fillId="0" borderId="9" xfId="0" applyNumberFormat="1" applyFont="1" applyBorder="1" applyAlignment="1">
      <alignment horizontal="center"/>
    </xf>
    <xf numFmtId="1" fontId="5" fillId="0" borderId="5" xfId="0" applyNumberFormat="1" applyFont="1" applyBorder="1" applyAlignment="1">
      <alignment horizontal="center" wrapText="1"/>
    </xf>
    <xf numFmtId="2" fontId="5" fillId="0" borderId="5" xfId="0" applyNumberFormat="1" applyFont="1" applyBorder="1" applyAlignment="1">
      <alignment horizontal="center" wrapText="1"/>
    </xf>
    <xf numFmtId="4" fontId="5" fillId="0" borderId="30" xfId="0" applyNumberFormat="1" applyFont="1" applyBorder="1" applyAlignment="1">
      <alignment horizontal="center" wrapText="1"/>
    </xf>
    <xf numFmtId="1" fontId="5" fillId="0" borderId="7" xfId="0" applyNumberFormat="1" applyFont="1" applyBorder="1" applyAlignment="1">
      <alignment horizontal="center" wrapText="1"/>
    </xf>
    <xf numFmtId="2" fontId="5" fillId="0" borderId="14" xfId="0" applyNumberFormat="1" applyFont="1" applyBorder="1" applyAlignment="1">
      <alignment horizontal="left" vertical="center" wrapText="1"/>
    </xf>
    <xf numFmtId="2" fontId="5" fillId="0" borderId="10" xfId="0" applyNumberFormat="1" applyFont="1" applyBorder="1" applyAlignment="1">
      <alignment horizontal="left" vertical="center" wrapText="1"/>
    </xf>
    <xf numFmtId="0" fontId="10" fillId="0" borderId="4" xfId="0" applyFont="1" applyBorder="1" applyAlignment="1">
      <alignment horizontal="right"/>
    </xf>
    <xf numFmtId="0" fontId="10" fillId="0" borderId="8" xfId="0" applyFont="1" applyBorder="1" applyAlignment="1">
      <alignment horizontal="right"/>
    </xf>
    <xf numFmtId="0" fontId="3" fillId="0" borderId="39" xfId="0" applyFont="1" applyBorder="1" applyAlignment="1">
      <alignment horizontal="right"/>
    </xf>
    <xf numFmtId="0" fontId="2" fillId="0" borderId="39" xfId="0" applyFont="1" applyBorder="1"/>
    <xf numFmtId="0" fontId="1" fillId="0" borderId="0" xfId="0" applyFont="1" applyAlignment="1">
      <alignment horizontal="center"/>
    </xf>
    <xf numFmtId="0" fontId="2" fillId="0" borderId="0" xfId="0" applyFont="1"/>
    <xf numFmtId="2" fontId="5" fillId="0" borderId="8" xfId="0" applyNumberFormat="1" applyFont="1" applyBorder="1" applyAlignment="1">
      <alignment horizontal="left" vertical="center" wrapText="1"/>
    </xf>
    <xf numFmtId="0" fontId="9" fillId="0" borderId="4" xfId="0" applyFont="1" applyBorder="1" applyAlignment="1">
      <alignment horizontal="right" vertical="center" wrapText="1"/>
    </xf>
    <xf numFmtId="0" fontId="5" fillId="0" borderId="10" xfId="0" applyFont="1" applyBorder="1" applyAlignment="1">
      <alignment horizontal="left" vertical="top" wrapText="1"/>
    </xf>
    <xf numFmtId="0" fontId="2" fillId="0" borderId="11" xfId="0" applyFont="1" applyBorder="1" applyAlignment="1">
      <alignment wrapText="1"/>
    </xf>
    <xf numFmtId="0" fontId="2" fillId="0" borderId="12" xfId="0" applyFont="1" applyBorder="1" applyAlignment="1">
      <alignment wrapText="1"/>
    </xf>
    <xf numFmtId="164" fontId="5" fillId="0" borderId="5" xfId="0" applyNumberFormat="1" applyFont="1" applyBorder="1" applyAlignment="1">
      <alignment horizontal="center"/>
    </xf>
    <xf numFmtId="0" fontId="5" fillId="0" borderId="9" xfId="0" applyFont="1" applyBorder="1" applyAlignment="1">
      <alignment horizontal="center" vertical="center"/>
    </xf>
    <xf numFmtId="166" fontId="5" fillId="0" borderId="30" xfId="0" applyNumberFormat="1" applyFont="1" applyBorder="1" applyAlignment="1">
      <alignment horizontal="center"/>
    </xf>
    <xf numFmtId="0" fontId="5" fillId="0" borderId="9" xfId="0" applyFont="1" applyBorder="1" applyAlignment="1">
      <alignment horizontal="center" wrapText="1"/>
    </xf>
    <xf numFmtId="0" fontId="5" fillId="0" borderId="7" xfId="0" applyFont="1" applyBorder="1" applyAlignment="1">
      <alignment horizontal="center"/>
    </xf>
    <xf numFmtId="1" fontId="5" fillId="0" borderId="22" xfId="0" applyNumberFormat="1" applyFont="1" applyBorder="1" applyAlignment="1">
      <alignment horizontal="center" vertical="center" wrapText="1"/>
    </xf>
    <xf numFmtId="0" fontId="5" fillId="0" borderId="8" xfId="0" applyFont="1" applyBorder="1" applyAlignment="1">
      <alignment horizontal="left" vertical="center" wrapText="1"/>
    </xf>
    <xf numFmtId="2" fontId="5" fillId="0" borderId="10" xfId="0" applyNumberFormat="1" applyFont="1" applyBorder="1" applyAlignment="1">
      <alignment horizontal="left" vertical="top" wrapText="1"/>
    </xf>
    <xf numFmtId="164" fontId="5" fillId="0" borderId="9" xfId="0" applyNumberFormat="1" applyFont="1" applyBorder="1" applyAlignment="1">
      <alignment horizontal="center"/>
    </xf>
    <xf numFmtId="0" fontId="4" fillId="0" borderId="27" xfId="0" applyFont="1" applyBorder="1" applyAlignment="1">
      <alignment horizontal="left" vertical="center"/>
    </xf>
    <xf numFmtId="4" fontId="5" fillId="0" borderId="5" xfId="0" applyNumberFormat="1" applyFont="1" applyBorder="1" applyAlignment="1">
      <alignment horizontal="center" wrapText="1"/>
    </xf>
    <xf numFmtId="1" fontId="4" fillId="0" borderId="28" xfId="0" applyNumberFormat="1" applyFont="1" applyBorder="1" applyAlignment="1">
      <alignment horizontal="left" vertical="center" wrapText="1"/>
    </xf>
    <xf numFmtId="2" fontId="5" fillId="0" borderId="15" xfId="0" applyNumberFormat="1" applyFont="1" applyBorder="1" applyAlignment="1">
      <alignment horizontal="center" wrapText="1"/>
    </xf>
    <xf numFmtId="2" fontId="5" fillId="0" borderId="9" xfId="0" applyNumberFormat="1" applyFont="1" applyBorder="1" applyAlignment="1">
      <alignment horizontal="center" wrapText="1"/>
    </xf>
    <xf numFmtId="4" fontId="5" fillId="0" borderId="3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8"/>
  <sheetViews>
    <sheetView tabSelected="1" workbookViewId="0">
      <selection sqref="A1:S1"/>
    </sheetView>
  </sheetViews>
  <sheetFormatPr defaultColWidth="11.21875" defaultRowHeight="15" customHeight="1"/>
  <cols>
    <col min="1" max="1" width="4.44140625" customWidth="1"/>
    <col min="2" max="2" width="2.88671875" customWidth="1"/>
    <col min="3" max="3" width="3.77734375" customWidth="1"/>
    <col min="4" max="4" width="3.21875" customWidth="1"/>
    <col min="5" max="5" width="3.44140625" customWidth="1"/>
    <col min="6" max="6" width="4.33203125" customWidth="1"/>
    <col min="7" max="7" width="5.77734375" customWidth="1"/>
    <col min="8" max="8" width="2.33203125" customWidth="1"/>
    <col min="9" max="9" width="5.44140625" bestFit="1" customWidth="1"/>
    <col min="10" max="10" width="2.33203125" customWidth="1"/>
    <col min="11" max="11" width="6.21875" customWidth="1"/>
    <col min="12" max="12" width="2.88671875" customWidth="1"/>
    <col min="13" max="13" width="6" customWidth="1"/>
    <col min="14" max="14" width="4.21875" customWidth="1"/>
    <col min="15" max="16" width="8.44140625" bestFit="1" customWidth="1"/>
    <col min="17" max="17" width="6.109375" customWidth="1"/>
    <col min="18" max="18" width="10.33203125" bestFit="1" customWidth="1"/>
    <col min="19" max="19" width="11.33203125" bestFit="1" customWidth="1"/>
  </cols>
  <sheetData>
    <row r="1" spans="1:19" ht="57" customHeight="1" thickBot="1">
      <c r="A1" s="165" t="s">
        <v>193</v>
      </c>
      <c r="B1" s="128"/>
      <c r="C1" s="128"/>
      <c r="D1" s="128"/>
      <c r="E1" s="128"/>
      <c r="F1" s="128"/>
      <c r="G1" s="128"/>
      <c r="H1" s="128"/>
      <c r="I1" s="128"/>
      <c r="J1" s="128"/>
      <c r="K1" s="128"/>
      <c r="L1" s="128"/>
      <c r="M1" s="128"/>
      <c r="N1" s="128"/>
      <c r="O1" s="128"/>
      <c r="P1" s="128"/>
      <c r="Q1" s="128"/>
      <c r="R1" s="128"/>
      <c r="S1" s="128"/>
    </row>
    <row r="2" spans="1:19" ht="24" customHeight="1">
      <c r="A2" s="2" t="s">
        <v>14</v>
      </c>
      <c r="B2" s="156" t="s">
        <v>15</v>
      </c>
      <c r="C2" s="157"/>
      <c r="D2" s="157"/>
      <c r="E2" s="157"/>
      <c r="F2" s="157"/>
      <c r="G2" s="157"/>
      <c r="H2" s="157"/>
      <c r="I2" s="157"/>
      <c r="J2" s="157"/>
      <c r="K2" s="157"/>
      <c r="L2" s="157"/>
      <c r="M2" s="157"/>
      <c r="N2" s="157"/>
      <c r="O2" s="158"/>
      <c r="P2" s="3" t="s">
        <v>16</v>
      </c>
      <c r="Q2" s="4" t="s">
        <v>0</v>
      </c>
      <c r="R2" s="5" t="s">
        <v>17</v>
      </c>
      <c r="S2" s="6" t="s">
        <v>18</v>
      </c>
    </row>
    <row r="3" spans="1:19" ht="15" customHeight="1">
      <c r="A3" s="161" t="s">
        <v>19</v>
      </c>
      <c r="B3" s="94"/>
      <c r="C3" s="94"/>
      <c r="D3" s="94"/>
      <c r="E3" s="94"/>
      <c r="F3" s="94"/>
      <c r="G3" s="94"/>
      <c r="H3" s="94"/>
      <c r="I3" s="94"/>
      <c r="J3" s="94"/>
      <c r="K3" s="94"/>
      <c r="L3" s="94"/>
      <c r="M3" s="94"/>
      <c r="N3" s="94"/>
      <c r="O3" s="94"/>
      <c r="P3" s="94"/>
      <c r="Q3" s="94"/>
      <c r="R3" s="94"/>
      <c r="S3" s="95"/>
    </row>
    <row r="4" spans="1:19" ht="15" customHeight="1">
      <c r="A4" s="161" t="s">
        <v>20</v>
      </c>
      <c r="B4" s="94"/>
      <c r="C4" s="94"/>
      <c r="D4" s="94"/>
      <c r="E4" s="94"/>
      <c r="F4" s="94"/>
      <c r="G4" s="94"/>
      <c r="H4" s="94"/>
      <c r="I4" s="94"/>
      <c r="J4" s="94"/>
      <c r="K4" s="94"/>
      <c r="L4" s="94"/>
      <c r="M4" s="94"/>
      <c r="N4" s="94"/>
      <c r="O4" s="94"/>
      <c r="P4" s="94"/>
      <c r="Q4" s="94"/>
      <c r="R4" s="94"/>
      <c r="S4" s="95"/>
    </row>
    <row r="5" spans="1:19" ht="56.25" customHeight="1">
      <c r="A5" s="106">
        <v>1</v>
      </c>
      <c r="B5" s="159" t="s">
        <v>21</v>
      </c>
      <c r="C5" s="128"/>
      <c r="D5" s="128"/>
      <c r="E5" s="128"/>
      <c r="F5" s="128"/>
      <c r="G5" s="128"/>
      <c r="H5" s="128"/>
      <c r="I5" s="128"/>
      <c r="J5" s="128"/>
      <c r="K5" s="128"/>
      <c r="L5" s="128"/>
      <c r="M5" s="128"/>
      <c r="N5" s="128"/>
      <c r="O5" s="129"/>
      <c r="P5" s="162">
        <f>ROUND(O8,2)</f>
        <v>28.37</v>
      </c>
      <c r="Q5" s="172" t="s">
        <v>22</v>
      </c>
      <c r="R5" s="153"/>
      <c r="S5" s="166"/>
    </row>
    <row r="6" spans="1:19" ht="15" customHeight="1">
      <c r="A6" s="104"/>
      <c r="B6" s="160" t="s">
        <v>23</v>
      </c>
      <c r="C6" s="128"/>
      <c r="D6" s="128"/>
      <c r="E6" s="128"/>
      <c r="F6" s="128"/>
      <c r="G6" s="128"/>
      <c r="H6" s="128"/>
      <c r="I6" s="128"/>
      <c r="J6" s="128"/>
      <c r="K6" s="128"/>
      <c r="L6" s="128"/>
      <c r="M6" s="128"/>
      <c r="N6" s="128"/>
      <c r="O6" s="129"/>
      <c r="P6" s="129"/>
      <c r="Q6" s="128"/>
      <c r="R6" s="115"/>
      <c r="S6" s="167"/>
    </row>
    <row r="7" spans="1:19" ht="15" customHeight="1">
      <c r="A7" s="104"/>
      <c r="B7" s="9" t="s">
        <v>24</v>
      </c>
      <c r="C7" s="9"/>
      <c r="D7" s="9"/>
      <c r="E7" s="10"/>
      <c r="F7" s="9"/>
      <c r="G7" s="10">
        <v>13</v>
      </c>
      <c r="H7" s="10" t="s">
        <v>2</v>
      </c>
      <c r="I7" s="11">
        <v>1.1499999999999999</v>
      </c>
      <c r="J7" s="11" t="s">
        <v>2</v>
      </c>
      <c r="K7" s="11">
        <v>1.1499999999999999</v>
      </c>
      <c r="L7" s="11" t="s">
        <v>2</v>
      </c>
      <c r="M7" s="11">
        <f>1.3+0.25+0.1</f>
        <v>1.6500000000000001</v>
      </c>
      <c r="N7" s="12" t="s">
        <v>3</v>
      </c>
      <c r="O7" s="12">
        <f>ROUND(M7*K7*I7*G7,2)</f>
        <v>28.37</v>
      </c>
      <c r="P7" s="129"/>
      <c r="Q7" s="128"/>
      <c r="R7" s="115"/>
      <c r="S7" s="167"/>
    </row>
    <row r="8" spans="1:19" ht="15.75" customHeight="1">
      <c r="A8" s="105"/>
      <c r="B8" s="124"/>
      <c r="C8" s="97"/>
      <c r="D8" s="97"/>
      <c r="E8" s="97"/>
      <c r="F8" s="97"/>
      <c r="G8" s="97"/>
      <c r="H8" s="97"/>
      <c r="I8" s="97"/>
      <c r="J8" s="97"/>
      <c r="K8" s="97"/>
      <c r="L8" s="98"/>
      <c r="M8" s="14" t="s">
        <v>5</v>
      </c>
      <c r="N8" s="15" t="s">
        <v>3</v>
      </c>
      <c r="O8" s="15">
        <f>SUM(O7)</f>
        <v>28.37</v>
      </c>
      <c r="P8" s="101"/>
      <c r="Q8" s="100"/>
      <c r="R8" s="116"/>
      <c r="S8" s="168"/>
    </row>
    <row r="9" spans="1:19" ht="40.5" customHeight="1">
      <c r="A9" s="107">
        <v>2</v>
      </c>
      <c r="B9" s="111" t="s">
        <v>25</v>
      </c>
      <c r="C9" s="94"/>
      <c r="D9" s="94"/>
      <c r="E9" s="94"/>
      <c r="F9" s="94"/>
      <c r="G9" s="94"/>
      <c r="H9" s="94"/>
      <c r="I9" s="94"/>
      <c r="J9" s="94"/>
      <c r="K9" s="94"/>
      <c r="L9" s="94"/>
      <c r="M9" s="94"/>
      <c r="N9" s="94"/>
      <c r="O9" s="95"/>
      <c r="P9" s="173">
        <f>ROUND(O12,3)</f>
        <v>22.13</v>
      </c>
      <c r="Q9" s="169" t="s">
        <v>22</v>
      </c>
      <c r="R9" s="141"/>
      <c r="S9" s="166"/>
    </row>
    <row r="10" spans="1:19" ht="15.75" customHeight="1">
      <c r="A10" s="108"/>
      <c r="B10" s="96" t="s">
        <v>26</v>
      </c>
      <c r="C10" s="97"/>
      <c r="D10" s="97"/>
      <c r="E10" s="97"/>
      <c r="F10" s="97"/>
      <c r="G10" s="97"/>
      <c r="H10" s="98"/>
      <c r="I10" s="11">
        <v>6.5</v>
      </c>
      <c r="J10" s="11" t="s">
        <v>2</v>
      </c>
      <c r="K10" s="11">
        <v>5.6</v>
      </c>
      <c r="L10" s="11" t="s">
        <v>2</v>
      </c>
      <c r="M10" s="11">
        <f>0.6-0.1-0.075</f>
        <v>0.42499999999999999</v>
      </c>
      <c r="N10" s="18" t="s">
        <v>3</v>
      </c>
      <c r="O10" s="19">
        <f t="shared" ref="O10:O11" si="0">ROUND(M10*K10*I10,2)</f>
        <v>15.47</v>
      </c>
      <c r="P10" s="129"/>
      <c r="Q10" s="128"/>
      <c r="R10" s="115"/>
      <c r="S10" s="167"/>
    </row>
    <row r="11" spans="1:19" ht="15.75" customHeight="1">
      <c r="A11" s="108"/>
      <c r="B11" s="99"/>
      <c r="C11" s="100"/>
      <c r="D11" s="100"/>
      <c r="E11" s="100"/>
      <c r="F11" s="100"/>
      <c r="G11" s="100"/>
      <c r="H11" s="101"/>
      <c r="I11" s="11">
        <v>2.8</v>
      </c>
      <c r="J11" s="11" t="s">
        <v>2</v>
      </c>
      <c r="K11" s="11">
        <v>5.6</v>
      </c>
      <c r="L11" s="11" t="s">
        <v>2</v>
      </c>
      <c r="M11" s="11">
        <v>0.42499999999999999</v>
      </c>
      <c r="N11" s="18" t="s">
        <v>3</v>
      </c>
      <c r="O11" s="19">
        <f t="shared" si="0"/>
        <v>6.66</v>
      </c>
      <c r="P11" s="129"/>
      <c r="Q11" s="128"/>
      <c r="R11" s="115"/>
      <c r="S11" s="167"/>
    </row>
    <row r="12" spans="1:19" ht="15.75" customHeight="1">
      <c r="A12" s="109"/>
      <c r="B12" s="112"/>
      <c r="C12" s="94"/>
      <c r="D12" s="94"/>
      <c r="E12" s="94"/>
      <c r="F12" s="94"/>
      <c r="G12" s="94"/>
      <c r="H12" s="94"/>
      <c r="I12" s="94"/>
      <c r="J12" s="94"/>
      <c r="K12" s="94"/>
      <c r="L12" s="95"/>
      <c r="M12" s="10" t="s">
        <v>5</v>
      </c>
      <c r="N12" s="21" t="s">
        <v>3</v>
      </c>
      <c r="O12" s="22">
        <f>SUM(O10:O11)</f>
        <v>22.130000000000003</v>
      </c>
      <c r="P12" s="101"/>
      <c r="Q12" s="100"/>
      <c r="R12" s="116"/>
      <c r="S12" s="168"/>
    </row>
    <row r="13" spans="1:19" ht="51" customHeight="1">
      <c r="A13" s="110">
        <v>3</v>
      </c>
      <c r="B13" s="113" t="s">
        <v>27</v>
      </c>
      <c r="C13" s="94"/>
      <c r="D13" s="94"/>
      <c r="E13" s="94"/>
      <c r="F13" s="94"/>
      <c r="G13" s="94"/>
      <c r="H13" s="94"/>
      <c r="I13" s="94"/>
      <c r="J13" s="94"/>
      <c r="K13" s="94"/>
      <c r="L13" s="94"/>
      <c r="M13" s="94"/>
      <c r="N13" s="94"/>
      <c r="O13" s="95"/>
      <c r="P13" s="143">
        <f>O18</f>
        <v>53.43</v>
      </c>
      <c r="Q13" s="138" t="s">
        <v>4</v>
      </c>
      <c r="R13" s="141"/>
      <c r="S13" s="134"/>
    </row>
    <row r="14" spans="1:19" ht="15.75" customHeight="1">
      <c r="A14" s="104"/>
      <c r="B14" s="102" t="s">
        <v>28</v>
      </c>
      <c r="C14" s="94"/>
      <c r="D14" s="94"/>
      <c r="E14" s="94"/>
      <c r="F14" s="94"/>
      <c r="G14" s="94"/>
      <c r="H14" s="94"/>
      <c r="I14" s="94"/>
      <c r="J14" s="94"/>
      <c r="K14" s="94"/>
      <c r="L14" s="94"/>
      <c r="M14" s="94"/>
      <c r="N14" s="95"/>
      <c r="O14" s="25"/>
      <c r="P14" s="129"/>
      <c r="Q14" s="115"/>
      <c r="R14" s="115"/>
      <c r="S14" s="132"/>
    </row>
    <row r="15" spans="1:19" ht="15.75" customHeight="1">
      <c r="A15" s="104"/>
      <c r="B15" s="96" t="s">
        <v>29</v>
      </c>
      <c r="C15" s="97"/>
      <c r="D15" s="97"/>
      <c r="E15" s="97"/>
      <c r="F15" s="97"/>
      <c r="G15" s="97"/>
      <c r="H15" s="97"/>
      <c r="I15" s="97"/>
      <c r="J15" s="98"/>
      <c r="K15" s="11">
        <v>6.5</v>
      </c>
      <c r="L15" s="10" t="s">
        <v>2</v>
      </c>
      <c r="M15" s="11">
        <v>5.6</v>
      </c>
      <c r="N15" s="12" t="s">
        <v>3</v>
      </c>
      <c r="O15" s="21">
        <f t="shared" ref="O15:O16" si="1">ROUND(M15*K15,2)</f>
        <v>36.4</v>
      </c>
      <c r="P15" s="129"/>
      <c r="Q15" s="115"/>
      <c r="R15" s="115"/>
      <c r="S15" s="132"/>
    </row>
    <row r="16" spans="1:19" ht="15.75" customHeight="1">
      <c r="A16" s="104"/>
      <c r="B16" s="99"/>
      <c r="C16" s="100"/>
      <c r="D16" s="100"/>
      <c r="E16" s="100"/>
      <c r="F16" s="100"/>
      <c r="G16" s="100"/>
      <c r="H16" s="100"/>
      <c r="I16" s="100"/>
      <c r="J16" s="101"/>
      <c r="K16" s="11">
        <v>2.8</v>
      </c>
      <c r="L16" s="10" t="s">
        <v>2</v>
      </c>
      <c r="M16" s="11">
        <v>5.6</v>
      </c>
      <c r="N16" s="12" t="s">
        <v>3</v>
      </c>
      <c r="O16" s="21">
        <f t="shared" si="1"/>
        <v>15.68</v>
      </c>
      <c r="P16" s="129"/>
      <c r="Q16" s="115"/>
      <c r="R16" s="115"/>
      <c r="S16" s="132"/>
    </row>
    <row r="17" spans="1:19" ht="15.75" customHeight="1">
      <c r="A17" s="104"/>
      <c r="B17" s="93" t="s">
        <v>30</v>
      </c>
      <c r="C17" s="94"/>
      <c r="D17" s="94"/>
      <c r="E17" s="94"/>
      <c r="F17" s="95"/>
      <c r="G17" s="10">
        <v>1</v>
      </c>
      <c r="H17" s="10" t="s">
        <v>2</v>
      </c>
      <c r="I17" s="10">
        <v>3</v>
      </c>
      <c r="J17" s="10" t="s">
        <v>2</v>
      </c>
      <c r="K17" s="11">
        <v>0.3</v>
      </c>
      <c r="L17" s="10" t="s">
        <v>2</v>
      </c>
      <c r="M17" s="11">
        <v>1.5</v>
      </c>
      <c r="N17" s="12" t="s">
        <v>3</v>
      </c>
      <c r="O17" s="21">
        <f>ROUND(M17*K17*I17*G17,2)</f>
        <v>1.35</v>
      </c>
      <c r="P17" s="129"/>
      <c r="Q17" s="115"/>
      <c r="R17" s="115"/>
      <c r="S17" s="132"/>
    </row>
    <row r="18" spans="1:19" ht="15.75" customHeight="1">
      <c r="A18" s="104"/>
      <c r="B18" s="93"/>
      <c r="C18" s="94"/>
      <c r="D18" s="94"/>
      <c r="E18" s="94"/>
      <c r="F18" s="94"/>
      <c r="G18" s="94"/>
      <c r="H18" s="94"/>
      <c r="I18" s="94"/>
      <c r="J18" s="94"/>
      <c r="K18" s="94"/>
      <c r="L18" s="95"/>
      <c r="M18" s="25" t="s">
        <v>5</v>
      </c>
      <c r="N18" s="12" t="s">
        <v>3</v>
      </c>
      <c r="O18" s="21">
        <f>ROUND(SUM(O15:O17),2)</f>
        <v>53.43</v>
      </c>
      <c r="P18" s="101"/>
      <c r="Q18" s="116"/>
      <c r="R18" s="116"/>
      <c r="S18" s="133"/>
    </row>
    <row r="19" spans="1:19" ht="37.5" customHeight="1">
      <c r="A19" s="103">
        <v>4</v>
      </c>
      <c r="B19" s="102" t="s">
        <v>31</v>
      </c>
      <c r="C19" s="94"/>
      <c r="D19" s="94"/>
      <c r="E19" s="94"/>
      <c r="F19" s="94"/>
      <c r="G19" s="94"/>
      <c r="H19" s="94"/>
      <c r="I19" s="94"/>
      <c r="J19" s="94"/>
      <c r="K19" s="94"/>
      <c r="L19" s="94"/>
      <c r="M19" s="94"/>
      <c r="N19" s="94"/>
      <c r="O19" s="95"/>
      <c r="P19" s="136">
        <f>ROUND(O25,3)</f>
        <v>7.07</v>
      </c>
      <c r="Q19" s="169" t="s">
        <v>22</v>
      </c>
      <c r="R19" s="141"/>
      <c r="S19" s="170"/>
    </row>
    <row r="20" spans="1:19" ht="36.75" customHeight="1">
      <c r="A20" s="104"/>
      <c r="B20" s="102" t="s">
        <v>32</v>
      </c>
      <c r="C20" s="94"/>
      <c r="D20" s="94"/>
      <c r="E20" s="94"/>
      <c r="F20" s="94"/>
      <c r="G20" s="94"/>
      <c r="H20" s="94"/>
      <c r="I20" s="94"/>
      <c r="J20" s="94"/>
      <c r="K20" s="94"/>
      <c r="L20" s="94"/>
      <c r="M20" s="94"/>
      <c r="N20" s="94"/>
      <c r="O20" s="95"/>
      <c r="P20" s="129"/>
      <c r="Q20" s="128"/>
      <c r="R20" s="115"/>
      <c r="S20" s="167"/>
    </row>
    <row r="21" spans="1:19" ht="15.75" customHeight="1">
      <c r="A21" s="104"/>
      <c r="B21" s="93" t="s">
        <v>24</v>
      </c>
      <c r="C21" s="94"/>
      <c r="D21" s="94"/>
      <c r="E21" s="94"/>
      <c r="F21" s="95"/>
      <c r="G21" s="10">
        <f>G7</f>
        <v>13</v>
      </c>
      <c r="H21" s="10" t="s">
        <v>2</v>
      </c>
      <c r="I21" s="11">
        <v>1.1499999999999999</v>
      </c>
      <c r="J21" s="11" t="s">
        <v>2</v>
      </c>
      <c r="K21" s="11">
        <v>1.1499999999999999</v>
      </c>
      <c r="L21" s="11" t="s">
        <v>2</v>
      </c>
      <c r="M21" s="11">
        <v>0.1</v>
      </c>
      <c r="N21" s="18" t="s">
        <v>3</v>
      </c>
      <c r="O21" s="26">
        <f>ROUND(M21*K21*I21*G21,2)</f>
        <v>1.72</v>
      </c>
      <c r="P21" s="129"/>
      <c r="Q21" s="128"/>
      <c r="R21" s="115"/>
      <c r="S21" s="167"/>
    </row>
    <row r="22" spans="1:19" ht="15.75" customHeight="1">
      <c r="A22" s="104"/>
      <c r="B22" s="96" t="s">
        <v>29</v>
      </c>
      <c r="C22" s="97"/>
      <c r="D22" s="97"/>
      <c r="E22" s="97"/>
      <c r="F22" s="97"/>
      <c r="G22" s="97"/>
      <c r="H22" s="98"/>
      <c r="I22" s="11">
        <v>6.5</v>
      </c>
      <c r="J22" s="10" t="s">
        <v>2</v>
      </c>
      <c r="K22" s="11">
        <v>5.6</v>
      </c>
      <c r="L22" s="11" t="s">
        <v>2</v>
      </c>
      <c r="M22" s="27">
        <v>0.1</v>
      </c>
      <c r="N22" s="12" t="s">
        <v>3</v>
      </c>
      <c r="O22" s="28">
        <f t="shared" ref="O22:O23" si="2">ROUND(K22*I22*M22,2)</f>
        <v>3.64</v>
      </c>
      <c r="P22" s="129"/>
      <c r="Q22" s="128"/>
      <c r="R22" s="115"/>
      <c r="S22" s="167"/>
    </row>
    <row r="23" spans="1:19" ht="15.75" customHeight="1">
      <c r="A23" s="104"/>
      <c r="B23" s="99"/>
      <c r="C23" s="100"/>
      <c r="D23" s="100"/>
      <c r="E23" s="100"/>
      <c r="F23" s="100"/>
      <c r="G23" s="100"/>
      <c r="H23" s="101"/>
      <c r="I23" s="11">
        <v>2.8</v>
      </c>
      <c r="J23" s="10" t="s">
        <v>2</v>
      </c>
      <c r="K23" s="11">
        <v>5.6</v>
      </c>
      <c r="L23" s="11" t="s">
        <v>2</v>
      </c>
      <c r="M23" s="27">
        <v>0.1</v>
      </c>
      <c r="N23" s="12" t="s">
        <v>3</v>
      </c>
      <c r="O23" s="28">
        <f t="shared" si="2"/>
        <v>1.57</v>
      </c>
      <c r="P23" s="129"/>
      <c r="Q23" s="128"/>
      <c r="R23" s="115"/>
      <c r="S23" s="167"/>
    </row>
    <row r="24" spans="1:19" ht="15.75" customHeight="1">
      <c r="A24" s="104"/>
      <c r="B24" s="93" t="s">
        <v>30</v>
      </c>
      <c r="C24" s="94"/>
      <c r="D24" s="95"/>
      <c r="E24" s="10">
        <v>1</v>
      </c>
      <c r="F24" s="29" t="s">
        <v>2</v>
      </c>
      <c r="G24" s="30">
        <v>3</v>
      </c>
      <c r="H24" s="10" t="s">
        <v>2</v>
      </c>
      <c r="I24" s="11">
        <v>0.3</v>
      </c>
      <c r="J24" s="29" t="s">
        <v>2</v>
      </c>
      <c r="K24" s="11">
        <v>1.5</v>
      </c>
      <c r="L24" s="11" t="s">
        <v>2</v>
      </c>
      <c r="M24" s="27">
        <v>0.1</v>
      </c>
      <c r="N24" s="12" t="s">
        <v>3</v>
      </c>
      <c r="O24" s="27">
        <f>ROUND(M24*K24*I24*G24*E24,2)</f>
        <v>0.14000000000000001</v>
      </c>
      <c r="P24" s="129"/>
      <c r="Q24" s="128"/>
      <c r="R24" s="115"/>
      <c r="S24" s="167"/>
    </row>
    <row r="25" spans="1:19" ht="15.75" customHeight="1">
      <c r="A25" s="105"/>
      <c r="B25" s="124"/>
      <c r="C25" s="97"/>
      <c r="D25" s="97"/>
      <c r="E25" s="97"/>
      <c r="F25" s="97"/>
      <c r="G25" s="97"/>
      <c r="H25" s="97"/>
      <c r="I25" s="97"/>
      <c r="J25" s="97"/>
      <c r="K25" s="97"/>
      <c r="L25" s="98"/>
      <c r="M25" s="14" t="s">
        <v>5</v>
      </c>
      <c r="N25" s="31" t="s">
        <v>3</v>
      </c>
      <c r="O25" s="32">
        <f>ROUND(SUM(O21:O24),2)</f>
        <v>7.07</v>
      </c>
      <c r="P25" s="101"/>
      <c r="Q25" s="100"/>
      <c r="R25" s="116"/>
      <c r="S25" s="168"/>
    </row>
    <row r="26" spans="1:19" ht="46.5" customHeight="1">
      <c r="A26" s="107">
        <v>5</v>
      </c>
      <c r="B26" s="102" t="s">
        <v>192</v>
      </c>
      <c r="C26" s="94"/>
      <c r="D26" s="94"/>
      <c r="E26" s="94"/>
      <c r="F26" s="94"/>
      <c r="G26" s="94"/>
      <c r="H26" s="94"/>
      <c r="I26" s="94"/>
      <c r="J26" s="94"/>
      <c r="K26" s="94"/>
      <c r="L26" s="94"/>
      <c r="M26" s="94"/>
      <c r="N26" s="94"/>
      <c r="O26" s="95"/>
      <c r="P26" s="136">
        <f>O39</f>
        <v>1094.76</v>
      </c>
      <c r="Q26" s="147" t="s">
        <v>33</v>
      </c>
      <c r="R26" s="171"/>
      <c r="S26" s="134"/>
    </row>
    <row r="27" spans="1:19" ht="15.75" customHeight="1">
      <c r="A27" s="108"/>
      <c r="B27" s="102" t="s">
        <v>34</v>
      </c>
      <c r="C27" s="94"/>
      <c r="D27" s="94"/>
      <c r="E27" s="94"/>
      <c r="F27" s="94"/>
      <c r="G27" s="94"/>
      <c r="H27" s="94"/>
      <c r="I27" s="94"/>
      <c r="J27" s="94"/>
      <c r="K27" s="94"/>
      <c r="L27" s="94"/>
      <c r="M27" s="94"/>
      <c r="N27" s="94"/>
      <c r="O27" s="95"/>
      <c r="P27" s="129"/>
      <c r="Q27" s="128"/>
      <c r="R27" s="127"/>
      <c r="S27" s="132"/>
    </row>
    <row r="28" spans="1:19" ht="15.75" customHeight="1">
      <c r="A28" s="108"/>
      <c r="B28" s="163" t="s">
        <v>35</v>
      </c>
      <c r="C28" s="94"/>
      <c r="D28" s="94"/>
      <c r="E28" s="94"/>
      <c r="F28" s="94"/>
      <c r="G28" s="94"/>
      <c r="H28" s="94"/>
      <c r="I28" s="94"/>
      <c r="J28" s="94"/>
      <c r="K28" s="94"/>
      <c r="L28" s="94"/>
      <c r="M28" s="94"/>
      <c r="N28" s="94"/>
      <c r="O28" s="95"/>
      <c r="P28" s="129"/>
      <c r="Q28" s="128"/>
      <c r="R28" s="127"/>
      <c r="S28" s="132"/>
    </row>
    <row r="29" spans="1:19" ht="15.75" customHeight="1">
      <c r="A29" s="108"/>
      <c r="B29" s="130" t="s">
        <v>24</v>
      </c>
      <c r="C29" s="94"/>
      <c r="D29" s="95"/>
      <c r="E29" s="10">
        <v>4</v>
      </c>
      <c r="F29" s="10" t="s">
        <v>2</v>
      </c>
      <c r="G29" s="10">
        <f>G21</f>
        <v>13</v>
      </c>
      <c r="H29" s="10" t="s">
        <v>2</v>
      </c>
      <c r="I29" s="30">
        <v>8</v>
      </c>
      <c r="J29" s="10" t="s">
        <v>2</v>
      </c>
      <c r="K29" s="11">
        <f>1-0.05-0.05+0.1+0.1</f>
        <v>1.0999999999999999</v>
      </c>
      <c r="L29" s="10" t="s">
        <v>8</v>
      </c>
      <c r="M29" s="10">
        <v>0.88900000000000001</v>
      </c>
      <c r="N29" s="12" t="s">
        <v>3</v>
      </c>
      <c r="O29" s="33">
        <f>ROUND(M29*K29*I29*G29*E29,2)</f>
        <v>406.81</v>
      </c>
      <c r="P29" s="129"/>
      <c r="Q29" s="128"/>
      <c r="R29" s="127"/>
      <c r="S29" s="132"/>
    </row>
    <row r="30" spans="1:19" ht="15.75" customHeight="1">
      <c r="A30" s="108"/>
      <c r="B30" s="130" t="s">
        <v>36</v>
      </c>
      <c r="C30" s="94"/>
      <c r="D30" s="94"/>
      <c r="E30" s="94"/>
      <c r="F30" s="95"/>
      <c r="G30" s="10">
        <f>G29</f>
        <v>13</v>
      </c>
      <c r="H30" s="10" t="s">
        <v>2</v>
      </c>
      <c r="I30" s="10">
        <v>4</v>
      </c>
      <c r="J30" s="10" t="s">
        <v>2</v>
      </c>
      <c r="K30" s="11">
        <f>0.25+1.3+0.6+0.2</f>
        <v>2.35</v>
      </c>
      <c r="L30" s="10" t="s">
        <v>8</v>
      </c>
      <c r="M30" s="11">
        <v>1.58</v>
      </c>
      <c r="N30" s="12" t="s">
        <v>3</v>
      </c>
      <c r="O30" s="33">
        <f t="shared" ref="O30:O33" si="3">ROUND(M30*K30*I30*G30,2)</f>
        <v>193.08</v>
      </c>
      <c r="P30" s="129"/>
      <c r="Q30" s="128"/>
      <c r="R30" s="127"/>
      <c r="S30" s="132"/>
    </row>
    <row r="31" spans="1:19" ht="15.75" customHeight="1">
      <c r="A31" s="108"/>
      <c r="B31" s="126" t="s">
        <v>37</v>
      </c>
      <c r="C31" s="97"/>
      <c r="D31" s="97"/>
      <c r="E31" s="97"/>
      <c r="F31" s="98"/>
      <c r="G31" s="10">
        <v>5</v>
      </c>
      <c r="H31" s="10" t="s">
        <v>2</v>
      </c>
      <c r="I31" s="10">
        <v>4</v>
      </c>
      <c r="J31" s="10" t="s">
        <v>2</v>
      </c>
      <c r="K31" s="11">
        <v>5.6</v>
      </c>
      <c r="L31" s="10" t="s">
        <v>8</v>
      </c>
      <c r="M31" s="11">
        <v>1.58</v>
      </c>
      <c r="N31" s="12" t="s">
        <v>3</v>
      </c>
      <c r="O31" s="33">
        <f t="shared" si="3"/>
        <v>176.96</v>
      </c>
      <c r="P31" s="129"/>
      <c r="Q31" s="128"/>
      <c r="R31" s="127"/>
      <c r="S31" s="132"/>
    </row>
    <row r="32" spans="1:19" ht="15.75" customHeight="1">
      <c r="A32" s="108"/>
      <c r="B32" s="127"/>
      <c r="C32" s="128"/>
      <c r="D32" s="128"/>
      <c r="E32" s="128"/>
      <c r="F32" s="129"/>
      <c r="G32" s="10">
        <v>2</v>
      </c>
      <c r="H32" s="10" t="s">
        <v>2</v>
      </c>
      <c r="I32" s="10">
        <v>4</v>
      </c>
      <c r="J32" s="10" t="s">
        <v>2</v>
      </c>
      <c r="K32" s="11">
        <v>6.5</v>
      </c>
      <c r="L32" s="10" t="s">
        <v>8</v>
      </c>
      <c r="M32" s="11">
        <v>1.58</v>
      </c>
      <c r="N32" s="12" t="s">
        <v>3</v>
      </c>
      <c r="O32" s="33">
        <f t="shared" si="3"/>
        <v>82.16</v>
      </c>
      <c r="P32" s="129"/>
      <c r="Q32" s="128"/>
      <c r="R32" s="127"/>
      <c r="S32" s="132"/>
    </row>
    <row r="33" spans="1:19" ht="15.75" customHeight="1">
      <c r="A33" s="108"/>
      <c r="B33" s="99"/>
      <c r="C33" s="100"/>
      <c r="D33" s="100"/>
      <c r="E33" s="100"/>
      <c r="F33" s="101"/>
      <c r="G33" s="10">
        <v>3</v>
      </c>
      <c r="H33" s="10" t="s">
        <v>2</v>
      </c>
      <c r="I33" s="10">
        <v>4</v>
      </c>
      <c r="J33" s="10" t="s">
        <v>2</v>
      </c>
      <c r="K33" s="11">
        <v>2.8</v>
      </c>
      <c r="L33" s="10" t="s">
        <v>8</v>
      </c>
      <c r="M33" s="11">
        <v>1.58</v>
      </c>
      <c r="N33" s="12" t="s">
        <v>3</v>
      </c>
      <c r="O33" s="33">
        <f t="shared" si="3"/>
        <v>53.09</v>
      </c>
      <c r="P33" s="129"/>
      <c r="Q33" s="128"/>
      <c r="R33" s="127"/>
      <c r="S33" s="132"/>
    </row>
    <row r="34" spans="1:19" ht="15.75" customHeight="1">
      <c r="A34" s="108"/>
      <c r="B34" s="125" t="s">
        <v>38</v>
      </c>
      <c r="C34" s="94"/>
      <c r="D34" s="94"/>
      <c r="E34" s="94"/>
      <c r="F34" s="94"/>
      <c r="G34" s="94"/>
      <c r="H34" s="94"/>
      <c r="I34" s="94"/>
      <c r="J34" s="94"/>
      <c r="K34" s="94"/>
      <c r="L34" s="94"/>
      <c r="M34" s="95"/>
      <c r="N34" s="12"/>
      <c r="O34" s="34"/>
      <c r="P34" s="129"/>
      <c r="Q34" s="128"/>
      <c r="R34" s="127"/>
      <c r="S34" s="132"/>
    </row>
    <row r="35" spans="1:19" ht="15.75" customHeight="1">
      <c r="A35" s="108"/>
      <c r="B35" s="130" t="s">
        <v>39</v>
      </c>
      <c r="C35" s="94"/>
      <c r="D35" s="94"/>
      <c r="E35" s="94"/>
      <c r="F35" s="95"/>
      <c r="G35" s="10">
        <f>G29</f>
        <v>13</v>
      </c>
      <c r="H35" s="10" t="s">
        <v>2</v>
      </c>
      <c r="I35" s="10">
        <f>ROUND(((K30-0.25-0.2)/0.15)+1,0)</f>
        <v>14</v>
      </c>
      <c r="J35" s="10" t="s">
        <v>2</v>
      </c>
      <c r="K35" s="11">
        <f>0.8+(18*0.008)-(12*0.008)</f>
        <v>0.84800000000000009</v>
      </c>
      <c r="L35" s="10" t="s">
        <v>8</v>
      </c>
      <c r="M35" s="11">
        <v>0.39500000000000002</v>
      </c>
      <c r="N35" s="12" t="s">
        <v>3</v>
      </c>
      <c r="O35" s="33">
        <f t="shared" ref="O35:O38" si="4">ROUND(M35*K35*I35*G35,2)</f>
        <v>60.96</v>
      </c>
      <c r="P35" s="129"/>
      <c r="Q35" s="128"/>
      <c r="R35" s="127"/>
      <c r="S35" s="132"/>
    </row>
    <row r="36" spans="1:19" ht="15.75" customHeight="1">
      <c r="A36" s="108"/>
      <c r="B36" s="126" t="s">
        <v>40</v>
      </c>
      <c r="C36" s="97"/>
      <c r="D36" s="97"/>
      <c r="E36" s="97"/>
      <c r="F36" s="98"/>
      <c r="G36" s="10">
        <f t="shared" ref="G36:G38" si="5">G31</f>
        <v>5</v>
      </c>
      <c r="H36" s="10" t="s">
        <v>2</v>
      </c>
      <c r="I36" s="10">
        <f t="shared" ref="I36:I38" si="6">ROUND((((K31-0.2)/0.15)+1),0)</f>
        <v>37</v>
      </c>
      <c r="J36" s="10" t="s">
        <v>2</v>
      </c>
      <c r="K36" s="11">
        <f t="shared" ref="K36:K38" si="7">0.25+0.25+0.2+0.2+(18*0.008)-(12*0.008)</f>
        <v>0.94800000000000006</v>
      </c>
      <c r="L36" s="10" t="s">
        <v>8</v>
      </c>
      <c r="M36" s="11">
        <v>0.39500000000000002</v>
      </c>
      <c r="N36" s="12" t="s">
        <v>3</v>
      </c>
      <c r="O36" s="33">
        <f t="shared" si="4"/>
        <v>69.28</v>
      </c>
      <c r="P36" s="129"/>
      <c r="Q36" s="128"/>
      <c r="R36" s="127"/>
      <c r="S36" s="132"/>
    </row>
    <row r="37" spans="1:19" ht="15.75" customHeight="1">
      <c r="A37" s="108"/>
      <c r="B37" s="127"/>
      <c r="C37" s="128"/>
      <c r="D37" s="128"/>
      <c r="E37" s="128"/>
      <c r="F37" s="129"/>
      <c r="G37" s="10">
        <f t="shared" si="5"/>
        <v>2</v>
      </c>
      <c r="H37" s="10" t="s">
        <v>2</v>
      </c>
      <c r="I37" s="10">
        <f t="shared" si="6"/>
        <v>43</v>
      </c>
      <c r="J37" s="10" t="s">
        <v>2</v>
      </c>
      <c r="K37" s="11">
        <f t="shared" si="7"/>
        <v>0.94800000000000006</v>
      </c>
      <c r="L37" s="10" t="s">
        <v>8</v>
      </c>
      <c r="M37" s="11">
        <v>0.39500000000000002</v>
      </c>
      <c r="N37" s="12" t="s">
        <v>3</v>
      </c>
      <c r="O37" s="33">
        <f t="shared" si="4"/>
        <v>32.200000000000003</v>
      </c>
      <c r="P37" s="129"/>
      <c r="Q37" s="128"/>
      <c r="R37" s="127"/>
      <c r="S37" s="132"/>
    </row>
    <row r="38" spans="1:19" ht="15.75" customHeight="1">
      <c r="A38" s="108"/>
      <c r="B38" s="99"/>
      <c r="C38" s="100"/>
      <c r="D38" s="100"/>
      <c r="E38" s="100"/>
      <c r="F38" s="101"/>
      <c r="G38" s="10">
        <f t="shared" si="5"/>
        <v>3</v>
      </c>
      <c r="H38" s="10" t="s">
        <v>2</v>
      </c>
      <c r="I38" s="10">
        <f t="shared" si="6"/>
        <v>18</v>
      </c>
      <c r="J38" s="10" t="s">
        <v>2</v>
      </c>
      <c r="K38" s="11">
        <f t="shared" si="7"/>
        <v>0.94800000000000006</v>
      </c>
      <c r="L38" s="10" t="s">
        <v>8</v>
      </c>
      <c r="M38" s="11">
        <v>0.39500000000000002</v>
      </c>
      <c r="N38" s="12" t="s">
        <v>3</v>
      </c>
      <c r="O38" s="33">
        <f t="shared" si="4"/>
        <v>20.22</v>
      </c>
      <c r="P38" s="129"/>
      <c r="Q38" s="128"/>
      <c r="R38" s="127"/>
      <c r="S38" s="132"/>
    </row>
    <row r="39" spans="1:19" ht="15.75" customHeight="1">
      <c r="A39" s="108"/>
      <c r="B39" s="130"/>
      <c r="C39" s="94"/>
      <c r="D39" s="94"/>
      <c r="E39" s="94"/>
      <c r="F39" s="94"/>
      <c r="G39" s="94"/>
      <c r="H39" s="94"/>
      <c r="I39" s="94"/>
      <c r="J39" s="94"/>
      <c r="K39" s="94"/>
      <c r="L39" s="95"/>
      <c r="M39" s="10" t="s">
        <v>5</v>
      </c>
      <c r="N39" s="12" t="s">
        <v>3</v>
      </c>
      <c r="O39" s="34">
        <f>ROUND(SUM(O29:O38),2)</f>
        <v>1094.76</v>
      </c>
      <c r="P39" s="129"/>
      <c r="Q39" s="128"/>
      <c r="R39" s="127"/>
      <c r="S39" s="133"/>
    </row>
    <row r="40" spans="1:19" ht="37.5" customHeight="1">
      <c r="A40" s="114">
        <v>6</v>
      </c>
      <c r="B40" s="102" t="s">
        <v>41</v>
      </c>
      <c r="C40" s="94"/>
      <c r="D40" s="94"/>
      <c r="E40" s="94"/>
      <c r="F40" s="94"/>
      <c r="G40" s="94"/>
      <c r="H40" s="94"/>
      <c r="I40" s="94"/>
      <c r="J40" s="94"/>
      <c r="K40" s="94"/>
      <c r="L40" s="94"/>
      <c r="M40" s="94"/>
      <c r="N40" s="94"/>
      <c r="O40" s="95"/>
      <c r="P40" s="137">
        <f>O63</f>
        <v>723.93</v>
      </c>
      <c r="Q40" s="138" t="s">
        <v>33</v>
      </c>
      <c r="R40" s="139"/>
      <c r="S40" s="134"/>
    </row>
    <row r="41" spans="1:19" ht="15.75" customHeight="1">
      <c r="A41" s="115"/>
      <c r="B41" s="102" t="s">
        <v>34</v>
      </c>
      <c r="C41" s="94"/>
      <c r="D41" s="94"/>
      <c r="E41" s="94"/>
      <c r="F41" s="94"/>
      <c r="G41" s="94"/>
      <c r="H41" s="94"/>
      <c r="I41" s="94"/>
      <c r="J41" s="94"/>
      <c r="K41" s="94"/>
      <c r="L41" s="94"/>
      <c r="M41" s="94"/>
      <c r="N41" s="94"/>
      <c r="O41" s="95"/>
      <c r="P41" s="115"/>
      <c r="Q41" s="115"/>
      <c r="R41" s="115"/>
      <c r="S41" s="132"/>
    </row>
    <row r="42" spans="1:19" ht="15.75" customHeight="1">
      <c r="A42" s="115"/>
      <c r="B42" s="130" t="s">
        <v>36</v>
      </c>
      <c r="C42" s="94"/>
      <c r="D42" s="94"/>
      <c r="E42" s="94"/>
      <c r="F42" s="95"/>
      <c r="G42" s="35">
        <f>G35</f>
        <v>13</v>
      </c>
      <c r="H42" s="35" t="s">
        <v>2</v>
      </c>
      <c r="I42" s="10">
        <v>4</v>
      </c>
      <c r="J42" s="10" t="s">
        <v>2</v>
      </c>
      <c r="K42" s="11">
        <f>2.1+0.125+0.7+0.1</f>
        <v>3.0249999999999999</v>
      </c>
      <c r="L42" s="10" t="s">
        <v>8</v>
      </c>
      <c r="M42" s="11">
        <v>1.58</v>
      </c>
      <c r="N42" s="36" t="s">
        <v>3</v>
      </c>
      <c r="O42" s="34">
        <f t="shared" ref="O42:O54" si="8">ROUND(M42*K42*I42*G42,2)</f>
        <v>248.53</v>
      </c>
      <c r="P42" s="115"/>
      <c r="Q42" s="115"/>
      <c r="R42" s="115"/>
      <c r="S42" s="132"/>
    </row>
    <row r="43" spans="1:19" ht="15.75" customHeight="1">
      <c r="A43" s="115"/>
      <c r="B43" s="126" t="s">
        <v>42</v>
      </c>
      <c r="C43" s="97"/>
      <c r="D43" s="97"/>
      <c r="E43" s="97"/>
      <c r="F43" s="98"/>
      <c r="G43" s="10">
        <v>5</v>
      </c>
      <c r="H43" s="10" t="s">
        <v>2</v>
      </c>
      <c r="I43" s="10">
        <v>4</v>
      </c>
      <c r="J43" s="10" t="s">
        <v>2</v>
      </c>
      <c r="K43" s="11">
        <v>5.6</v>
      </c>
      <c r="L43" s="10" t="s">
        <v>8</v>
      </c>
      <c r="M43" s="11">
        <v>0.61699999999999999</v>
      </c>
      <c r="N43" s="12" t="s">
        <v>3</v>
      </c>
      <c r="O43" s="34">
        <f t="shared" si="8"/>
        <v>69.099999999999994</v>
      </c>
      <c r="P43" s="115"/>
      <c r="Q43" s="115"/>
      <c r="R43" s="115"/>
      <c r="S43" s="132"/>
    </row>
    <row r="44" spans="1:19" ht="15.75" customHeight="1">
      <c r="A44" s="115"/>
      <c r="B44" s="127"/>
      <c r="C44" s="128"/>
      <c r="D44" s="128"/>
      <c r="E44" s="128"/>
      <c r="F44" s="129"/>
      <c r="G44" s="10">
        <v>2</v>
      </c>
      <c r="H44" s="10" t="s">
        <v>2</v>
      </c>
      <c r="I44" s="10">
        <v>4</v>
      </c>
      <c r="J44" s="10" t="s">
        <v>2</v>
      </c>
      <c r="K44" s="11">
        <v>6.5</v>
      </c>
      <c r="L44" s="10" t="s">
        <v>8</v>
      </c>
      <c r="M44" s="11">
        <v>0.61699999999999999</v>
      </c>
      <c r="N44" s="12" t="s">
        <v>3</v>
      </c>
      <c r="O44" s="34">
        <f t="shared" si="8"/>
        <v>32.08</v>
      </c>
      <c r="P44" s="115"/>
      <c r="Q44" s="115"/>
      <c r="R44" s="115"/>
      <c r="S44" s="132"/>
    </row>
    <row r="45" spans="1:19" ht="15.75" customHeight="1">
      <c r="A45" s="115"/>
      <c r="B45" s="99"/>
      <c r="C45" s="100"/>
      <c r="D45" s="100"/>
      <c r="E45" s="100"/>
      <c r="F45" s="101"/>
      <c r="G45" s="10">
        <v>3</v>
      </c>
      <c r="H45" s="10" t="s">
        <v>2</v>
      </c>
      <c r="I45" s="10">
        <v>4</v>
      </c>
      <c r="J45" s="10" t="s">
        <v>2</v>
      </c>
      <c r="K45" s="11">
        <v>2.8</v>
      </c>
      <c r="L45" s="10" t="s">
        <v>8</v>
      </c>
      <c r="M45" s="11">
        <v>0.61699999999999999</v>
      </c>
      <c r="N45" s="12" t="s">
        <v>3</v>
      </c>
      <c r="O45" s="34">
        <f t="shared" si="8"/>
        <v>20.73</v>
      </c>
      <c r="P45" s="115"/>
      <c r="Q45" s="115"/>
      <c r="R45" s="115"/>
      <c r="S45" s="132"/>
    </row>
    <row r="46" spans="1:19" ht="15.75" customHeight="1">
      <c r="A46" s="115"/>
      <c r="B46" s="96" t="s">
        <v>43</v>
      </c>
      <c r="C46" s="97"/>
      <c r="D46" s="97"/>
      <c r="E46" s="97"/>
      <c r="F46" s="98"/>
      <c r="G46" s="10">
        <v>5</v>
      </c>
      <c r="H46" s="10" t="s">
        <v>2</v>
      </c>
      <c r="I46" s="10">
        <v>4</v>
      </c>
      <c r="J46" s="10" t="s">
        <v>2</v>
      </c>
      <c r="K46" s="11">
        <v>5.6</v>
      </c>
      <c r="L46" s="10" t="s">
        <v>8</v>
      </c>
      <c r="M46" s="11">
        <v>0.39500000000000002</v>
      </c>
      <c r="N46" s="36" t="s">
        <v>3</v>
      </c>
      <c r="O46" s="34">
        <f t="shared" si="8"/>
        <v>44.24</v>
      </c>
      <c r="P46" s="115"/>
      <c r="Q46" s="115"/>
      <c r="R46" s="115"/>
      <c r="S46" s="132"/>
    </row>
    <row r="47" spans="1:19" ht="15.75" customHeight="1">
      <c r="A47" s="115"/>
      <c r="B47" s="127"/>
      <c r="C47" s="128"/>
      <c r="D47" s="128"/>
      <c r="E47" s="128"/>
      <c r="F47" s="129"/>
      <c r="G47" s="10">
        <v>2</v>
      </c>
      <c r="H47" s="10" t="s">
        <v>2</v>
      </c>
      <c r="I47" s="10">
        <v>4</v>
      </c>
      <c r="J47" s="10" t="s">
        <v>2</v>
      </c>
      <c r="K47" s="11">
        <v>6.5</v>
      </c>
      <c r="L47" s="10" t="s">
        <v>8</v>
      </c>
      <c r="M47" s="11">
        <v>0.39500000000000002</v>
      </c>
      <c r="N47" s="36" t="s">
        <v>3</v>
      </c>
      <c r="O47" s="34">
        <f t="shared" si="8"/>
        <v>20.54</v>
      </c>
      <c r="P47" s="115"/>
      <c r="Q47" s="115"/>
      <c r="R47" s="115"/>
      <c r="S47" s="132"/>
    </row>
    <row r="48" spans="1:19" ht="15.75" customHeight="1">
      <c r="A48" s="115"/>
      <c r="B48" s="99"/>
      <c r="C48" s="100"/>
      <c r="D48" s="100"/>
      <c r="E48" s="100"/>
      <c r="F48" s="101"/>
      <c r="G48" s="10">
        <v>3</v>
      </c>
      <c r="H48" s="10" t="s">
        <v>2</v>
      </c>
      <c r="I48" s="10">
        <v>4</v>
      </c>
      <c r="J48" s="10" t="s">
        <v>2</v>
      </c>
      <c r="K48" s="11">
        <v>2.8</v>
      </c>
      <c r="L48" s="10" t="s">
        <v>8</v>
      </c>
      <c r="M48" s="11">
        <v>0.39500000000000002</v>
      </c>
      <c r="N48" s="36" t="s">
        <v>3</v>
      </c>
      <c r="O48" s="34">
        <f t="shared" si="8"/>
        <v>13.27</v>
      </c>
      <c r="P48" s="115"/>
      <c r="Q48" s="115"/>
      <c r="R48" s="115"/>
      <c r="S48" s="132"/>
    </row>
    <row r="49" spans="1:19" ht="15.75" customHeight="1">
      <c r="A49" s="115"/>
      <c r="B49" s="124" t="s">
        <v>44</v>
      </c>
      <c r="C49" s="97"/>
      <c r="D49" s="97"/>
      <c r="E49" s="97"/>
      <c r="F49" s="98"/>
      <c r="G49" s="10">
        <v>4</v>
      </c>
      <c r="H49" s="10" t="s">
        <v>2</v>
      </c>
      <c r="I49" s="10">
        <v>4</v>
      </c>
      <c r="J49" s="10" t="s">
        <v>2</v>
      </c>
      <c r="K49" s="11">
        <v>2</v>
      </c>
      <c r="L49" s="10" t="s">
        <v>8</v>
      </c>
      <c r="M49" s="11">
        <v>0.39500000000000002</v>
      </c>
      <c r="N49" s="36" t="s">
        <v>3</v>
      </c>
      <c r="O49" s="34">
        <f t="shared" si="8"/>
        <v>12.64</v>
      </c>
      <c r="P49" s="115"/>
      <c r="Q49" s="115"/>
      <c r="R49" s="115"/>
      <c r="S49" s="132"/>
    </row>
    <row r="50" spans="1:19" ht="15.75" customHeight="1">
      <c r="A50" s="115"/>
      <c r="B50" s="99"/>
      <c r="C50" s="100"/>
      <c r="D50" s="100"/>
      <c r="E50" s="100"/>
      <c r="F50" s="101"/>
      <c r="G50" s="10">
        <v>4</v>
      </c>
      <c r="H50" s="10" t="s">
        <v>2</v>
      </c>
      <c r="I50" s="10">
        <v>11</v>
      </c>
      <c r="J50" s="10" t="s">
        <v>2</v>
      </c>
      <c r="K50" s="11">
        <v>0.5</v>
      </c>
      <c r="L50" s="10" t="s">
        <v>8</v>
      </c>
      <c r="M50" s="11">
        <v>0.39500000000000002</v>
      </c>
      <c r="N50" s="36" t="s">
        <v>3</v>
      </c>
      <c r="O50" s="34">
        <f t="shared" si="8"/>
        <v>8.69</v>
      </c>
      <c r="P50" s="115"/>
      <c r="Q50" s="115"/>
      <c r="R50" s="115"/>
      <c r="S50" s="132"/>
    </row>
    <row r="51" spans="1:19" ht="15.75" customHeight="1">
      <c r="A51" s="115"/>
      <c r="B51" s="96" t="s">
        <v>45</v>
      </c>
      <c r="C51" s="97"/>
      <c r="D51" s="97"/>
      <c r="E51" s="97"/>
      <c r="F51" s="98"/>
      <c r="G51" s="10">
        <v>2</v>
      </c>
      <c r="H51" s="10" t="s">
        <v>2</v>
      </c>
      <c r="I51" s="10">
        <v>4</v>
      </c>
      <c r="J51" s="10" t="s">
        <v>2</v>
      </c>
      <c r="K51" s="11">
        <v>1</v>
      </c>
      <c r="L51" s="10" t="s">
        <v>8</v>
      </c>
      <c r="M51" s="11">
        <v>0.39500000000000002</v>
      </c>
      <c r="N51" s="36" t="s">
        <v>3</v>
      </c>
      <c r="O51" s="34">
        <f t="shared" si="8"/>
        <v>3.16</v>
      </c>
      <c r="P51" s="115"/>
      <c r="Q51" s="115"/>
      <c r="R51" s="115"/>
      <c r="S51" s="132"/>
    </row>
    <row r="52" spans="1:19" ht="15.75" customHeight="1">
      <c r="A52" s="115"/>
      <c r="B52" s="99"/>
      <c r="C52" s="100"/>
      <c r="D52" s="100"/>
      <c r="E52" s="100"/>
      <c r="F52" s="101"/>
      <c r="G52" s="10">
        <v>2</v>
      </c>
      <c r="H52" s="10" t="s">
        <v>2</v>
      </c>
      <c r="I52" s="10">
        <v>6</v>
      </c>
      <c r="J52" s="10" t="s">
        <v>2</v>
      </c>
      <c r="K52" s="11">
        <v>0.5</v>
      </c>
      <c r="L52" s="10" t="s">
        <v>8</v>
      </c>
      <c r="M52" s="11">
        <v>0.39500000000000002</v>
      </c>
      <c r="N52" s="36" t="s">
        <v>3</v>
      </c>
      <c r="O52" s="34">
        <f t="shared" si="8"/>
        <v>2.37</v>
      </c>
      <c r="P52" s="115"/>
      <c r="Q52" s="115"/>
      <c r="R52" s="115"/>
      <c r="S52" s="132"/>
    </row>
    <row r="53" spans="1:19" ht="15.75" customHeight="1">
      <c r="A53" s="115"/>
      <c r="B53" s="124" t="s">
        <v>46</v>
      </c>
      <c r="C53" s="97"/>
      <c r="D53" s="97"/>
      <c r="E53" s="97"/>
      <c r="F53" s="98"/>
      <c r="G53" s="10">
        <v>1</v>
      </c>
      <c r="H53" s="10" t="s">
        <v>2</v>
      </c>
      <c r="I53" s="10">
        <v>0.7</v>
      </c>
      <c r="J53" s="10" t="s">
        <v>2</v>
      </c>
      <c r="K53" s="11">
        <f>2.5+4</f>
        <v>6.5</v>
      </c>
      <c r="L53" s="10" t="s">
        <v>8</v>
      </c>
      <c r="M53" s="11">
        <v>0.61699999999999999</v>
      </c>
      <c r="N53" s="36" t="s">
        <v>3</v>
      </c>
      <c r="O53" s="34">
        <f t="shared" si="8"/>
        <v>2.81</v>
      </c>
      <c r="P53" s="115"/>
      <c r="Q53" s="115"/>
      <c r="R53" s="115"/>
      <c r="S53" s="132"/>
    </row>
    <row r="54" spans="1:19" ht="15.75" customHeight="1">
      <c r="A54" s="115"/>
      <c r="B54" s="99"/>
      <c r="C54" s="100"/>
      <c r="D54" s="100"/>
      <c r="E54" s="100"/>
      <c r="F54" s="101"/>
      <c r="G54" s="10">
        <v>1</v>
      </c>
      <c r="H54" s="10" t="s">
        <v>2</v>
      </c>
      <c r="I54" s="10">
        <f>ROUND((K53/0.2+1),0)</f>
        <v>34</v>
      </c>
      <c r="J54" s="10" t="s">
        <v>2</v>
      </c>
      <c r="K54" s="11">
        <v>0.7</v>
      </c>
      <c r="L54" s="10" t="s">
        <v>8</v>
      </c>
      <c r="M54" s="11">
        <v>0.61699999999999999</v>
      </c>
      <c r="N54" s="36" t="s">
        <v>3</v>
      </c>
      <c r="O54" s="34">
        <f t="shared" si="8"/>
        <v>14.68</v>
      </c>
      <c r="P54" s="115"/>
      <c r="Q54" s="115"/>
      <c r="R54" s="115"/>
      <c r="S54" s="132"/>
    </row>
    <row r="55" spans="1:19" ht="15.75" customHeight="1">
      <c r="A55" s="115"/>
      <c r="B55" s="125" t="s">
        <v>47</v>
      </c>
      <c r="C55" s="94"/>
      <c r="D55" s="94"/>
      <c r="E55" s="94"/>
      <c r="F55" s="94"/>
      <c r="G55" s="94"/>
      <c r="H55" s="94"/>
      <c r="I55" s="94"/>
      <c r="J55" s="94"/>
      <c r="K55" s="94"/>
      <c r="L55" s="94"/>
      <c r="M55" s="94"/>
      <c r="N55" s="94"/>
      <c r="O55" s="95"/>
      <c r="P55" s="115"/>
      <c r="Q55" s="115"/>
      <c r="R55" s="115"/>
      <c r="S55" s="132"/>
    </row>
    <row r="56" spans="1:19" ht="15.75" customHeight="1">
      <c r="A56" s="115"/>
      <c r="B56" s="130" t="s">
        <v>36</v>
      </c>
      <c r="C56" s="94"/>
      <c r="D56" s="95"/>
      <c r="E56" s="35">
        <f>G42</f>
        <v>13</v>
      </c>
      <c r="F56" s="35" t="s">
        <v>2</v>
      </c>
      <c r="G56" s="10">
        <f t="shared" ref="G56:G62" si="9">ROUND(((K42/0.15)+1),0)</f>
        <v>21</v>
      </c>
      <c r="H56" s="10" t="s">
        <v>2</v>
      </c>
      <c r="I56" s="11">
        <f>0.8+(18*0.008)-(12*0.008)</f>
        <v>0.84800000000000009</v>
      </c>
      <c r="J56" s="10"/>
      <c r="K56" s="10" t="s">
        <v>8</v>
      </c>
      <c r="L56" s="11"/>
      <c r="M56" s="11">
        <v>0.39500000000000002</v>
      </c>
      <c r="N56" s="21" t="s">
        <v>3</v>
      </c>
      <c r="O56" s="33">
        <f t="shared" ref="O56:O62" si="10">ROUND(M56*I56*G56*E56,2)</f>
        <v>91.44</v>
      </c>
      <c r="P56" s="115"/>
      <c r="Q56" s="115"/>
      <c r="R56" s="115"/>
      <c r="S56" s="132"/>
    </row>
    <row r="57" spans="1:19" ht="15.75" customHeight="1">
      <c r="A57" s="115"/>
      <c r="B57" s="96" t="s">
        <v>42</v>
      </c>
      <c r="C57" s="97"/>
      <c r="D57" s="98"/>
      <c r="E57" s="10">
        <v>5</v>
      </c>
      <c r="F57" s="35" t="s">
        <v>2</v>
      </c>
      <c r="G57" s="10">
        <f t="shared" si="9"/>
        <v>38</v>
      </c>
      <c r="H57" s="10" t="s">
        <v>2</v>
      </c>
      <c r="I57" s="11">
        <f t="shared" ref="I57:I59" si="11">0.5+(18*0.008)-(12*0.008)</f>
        <v>0.54800000000000004</v>
      </c>
      <c r="J57" s="10"/>
      <c r="K57" s="10" t="s">
        <v>8</v>
      </c>
      <c r="L57" s="11"/>
      <c r="M57" s="11">
        <v>0.39500000000000002</v>
      </c>
      <c r="N57" s="21" t="s">
        <v>3</v>
      </c>
      <c r="O57" s="33">
        <f t="shared" si="10"/>
        <v>41.13</v>
      </c>
      <c r="P57" s="115"/>
      <c r="Q57" s="115"/>
      <c r="R57" s="115"/>
      <c r="S57" s="132"/>
    </row>
    <row r="58" spans="1:19" ht="15.75" customHeight="1">
      <c r="A58" s="115"/>
      <c r="B58" s="127"/>
      <c r="C58" s="128"/>
      <c r="D58" s="129"/>
      <c r="E58" s="10">
        <v>2</v>
      </c>
      <c r="F58" s="35" t="s">
        <v>2</v>
      </c>
      <c r="G58" s="10">
        <f t="shared" si="9"/>
        <v>44</v>
      </c>
      <c r="H58" s="10" t="s">
        <v>2</v>
      </c>
      <c r="I58" s="11">
        <f t="shared" si="11"/>
        <v>0.54800000000000004</v>
      </c>
      <c r="J58" s="10"/>
      <c r="K58" s="10" t="s">
        <v>8</v>
      </c>
      <c r="L58" s="11"/>
      <c r="M58" s="11">
        <v>0.39500000000000002</v>
      </c>
      <c r="N58" s="21" t="s">
        <v>3</v>
      </c>
      <c r="O58" s="33">
        <f t="shared" si="10"/>
        <v>19.05</v>
      </c>
      <c r="P58" s="115"/>
      <c r="Q58" s="115"/>
      <c r="R58" s="115"/>
      <c r="S58" s="132"/>
    </row>
    <row r="59" spans="1:19" ht="15.75" customHeight="1">
      <c r="A59" s="115"/>
      <c r="B59" s="99"/>
      <c r="C59" s="100"/>
      <c r="D59" s="101"/>
      <c r="E59" s="10">
        <v>3</v>
      </c>
      <c r="F59" s="35" t="s">
        <v>2</v>
      </c>
      <c r="G59" s="10">
        <f t="shared" si="9"/>
        <v>20</v>
      </c>
      <c r="H59" s="10" t="s">
        <v>2</v>
      </c>
      <c r="I59" s="11">
        <f t="shared" si="11"/>
        <v>0.54800000000000004</v>
      </c>
      <c r="J59" s="10"/>
      <c r="K59" s="10" t="s">
        <v>8</v>
      </c>
      <c r="L59" s="11"/>
      <c r="M59" s="11">
        <v>0.39500000000000002</v>
      </c>
      <c r="N59" s="21" t="s">
        <v>3</v>
      </c>
      <c r="O59" s="33">
        <f t="shared" si="10"/>
        <v>12.99</v>
      </c>
      <c r="P59" s="115"/>
      <c r="Q59" s="115"/>
      <c r="R59" s="115"/>
      <c r="S59" s="132"/>
    </row>
    <row r="60" spans="1:19" ht="15.75" customHeight="1">
      <c r="A60" s="115"/>
      <c r="B60" s="96" t="s">
        <v>43</v>
      </c>
      <c r="C60" s="97"/>
      <c r="D60" s="98"/>
      <c r="E60" s="10">
        <v>5</v>
      </c>
      <c r="F60" s="35" t="s">
        <v>2</v>
      </c>
      <c r="G60" s="10">
        <f t="shared" si="9"/>
        <v>38</v>
      </c>
      <c r="H60" s="10" t="s">
        <v>2</v>
      </c>
      <c r="I60" s="11">
        <f t="shared" ref="I60:I62" si="12">0.45+(18*0.008)-(12*0.008)</f>
        <v>0.49800000000000011</v>
      </c>
      <c r="J60" s="10"/>
      <c r="K60" s="10" t="s">
        <v>8</v>
      </c>
      <c r="L60" s="11"/>
      <c r="M60" s="11">
        <v>0.39500000000000002</v>
      </c>
      <c r="N60" s="21" t="s">
        <v>3</v>
      </c>
      <c r="O60" s="33">
        <f t="shared" si="10"/>
        <v>37.369999999999997</v>
      </c>
      <c r="P60" s="115"/>
      <c r="Q60" s="115"/>
      <c r="R60" s="115"/>
      <c r="S60" s="132"/>
    </row>
    <row r="61" spans="1:19" ht="15.75" customHeight="1">
      <c r="A61" s="115"/>
      <c r="B61" s="127"/>
      <c r="C61" s="128"/>
      <c r="D61" s="129"/>
      <c r="E61" s="10">
        <v>2</v>
      </c>
      <c r="F61" s="35" t="s">
        <v>2</v>
      </c>
      <c r="G61" s="10">
        <f t="shared" si="9"/>
        <v>44</v>
      </c>
      <c r="H61" s="10" t="s">
        <v>2</v>
      </c>
      <c r="I61" s="11">
        <f t="shared" si="12"/>
        <v>0.49800000000000011</v>
      </c>
      <c r="J61" s="10"/>
      <c r="K61" s="10" t="s">
        <v>8</v>
      </c>
      <c r="L61" s="11"/>
      <c r="M61" s="11">
        <v>0.39500000000000002</v>
      </c>
      <c r="N61" s="21" t="s">
        <v>3</v>
      </c>
      <c r="O61" s="33">
        <f t="shared" si="10"/>
        <v>17.309999999999999</v>
      </c>
      <c r="P61" s="115"/>
      <c r="Q61" s="115"/>
      <c r="R61" s="115"/>
      <c r="S61" s="132"/>
    </row>
    <row r="62" spans="1:19" ht="15.75" customHeight="1">
      <c r="A62" s="115"/>
      <c r="B62" s="99"/>
      <c r="C62" s="100"/>
      <c r="D62" s="101"/>
      <c r="E62" s="10">
        <v>3</v>
      </c>
      <c r="F62" s="35" t="s">
        <v>2</v>
      </c>
      <c r="G62" s="10">
        <f t="shared" si="9"/>
        <v>20</v>
      </c>
      <c r="H62" s="10" t="s">
        <v>2</v>
      </c>
      <c r="I62" s="11">
        <f t="shared" si="12"/>
        <v>0.49800000000000011</v>
      </c>
      <c r="J62" s="10"/>
      <c r="K62" s="10" t="s">
        <v>8</v>
      </c>
      <c r="L62" s="11"/>
      <c r="M62" s="11">
        <v>0.39500000000000002</v>
      </c>
      <c r="N62" s="21" t="s">
        <v>3</v>
      </c>
      <c r="O62" s="33">
        <f t="shared" si="10"/>
        <v>11.8</v>
      </c>
      <c r="P62" s="115"/>
      <c r="Q62" s="115"/>
      <c r="R62" s="115"/>
      <c r="S62" s="132"/>
    </row>
    <row r="63" spans="1:19" ht="15.75" customHeight="1" thickBot="1">
      <c r="A63" s="116"/>
      <c r="B63" s="112"/>
      <c r="C63" s="94"/>
      <c r="D63" s="94"/>
      <c r="E63" s="94"/>
      <c r="F63" s="94"/>
      <c r="G63" s="94"/>
      <c r="H63" s="94"/>
      <c r="I63" s="94"/>
      <c r="J63" s="94"/>
      <c r="K63" s="94"/>
      <c r="L63" s="95"/>
      <c r="M63" s="11" t="s">
        <v>5</v>
      </c>
      <c r="N63" s="21" t="s">
        <v>3</v>
      </c>
      <c r="O63" s="33">
        <f>ROUND(SUM(O42:O62),2)</f>
        <v>723.93</v>
      </c>
      <c r="P63" s="116"/>
      <c r="Q63" s="116"/>
      <c r="R63" s="116"/>
      <c r="S63" s="140"/>
    </row>
    <row r="64" spans="1:19" ht="22.5" customHeight="1">
      <c r="A64" s="117">
        <v>7</v>
      </c>
      <c r="B64" s="113" t="s">
        <v>48</v>
      </c>
      <c r="C64" s="94"/>
      <c r="D64" s="94"/>
      <c r="E64" s="94"/>
      <c r="F64" s="94"/>
      <c r="G64" s="94"/>
      <c r="H64" s="94"/>
      <c r="I64" s="94"/>
      <c r="J64" s="94"/>
      <c r="K64" s="94"/>
      <c r="L64" s="94"/>
      <c r="M64" s="94"/>
      <c r="N64" s="94"/>
      <c r="O64" s="95"/>
      <c r="P64" s="143">
        <f>O67</f>
        <v>12.9</v>
      </c>
      <c r="Q64" s="143" t="s">
        <v>49</v>
      </c>
      <c r="R64" s="164"/>
      <c r="S64" s="131"/>
    </row>
    <row r="65" spans="1:19" ht="15.75" customHeight="1">
      <c r="A65" s="108"/>
      <c r="B65" s="113" t="s">
        <v>50</v>
      </c>
      <c r="C65" s="94"/>
      <c r="D65" s="94"/>
      <c r="E65" s="94"/>
      <c r="F65" s="94"/>
      <c r="G65" s="94"/>
      <c r="H65" s="94"/>
      <c r="I65" s="94"/>
      <c r="J65" s="94"/>
      <c r="K65" s="94"/>
      <c r="L65" s="94"/>
      <c r="M65" s="94"/>
      <c r="N65" s="94"/>
      <c r="O65" s="95"/>
      <c r="P65" s="129"/>
      <c r="Q65" s="129"/>
      <c r="R65" s="129"/>
      <c r="S65" s="132"/>
    </row>
    <row r="66" spans="1:19" ht="15.75" customHeight="1">
      <c r="A66" s="108"/>
      <c r="B66" s="112"/>
      <c r="C66" s="94"/>
      <c r="D66" s="94"/>
      <c r="E66" s="94"/>
      <c r="F66" s="95"/>
      <c r="G66" s="10">
        <v>3</v>
      </c>
      <c r="H66" s="10" t="s">
        <v>2</v>
      </c>
      <c r="I66" s="10">
        <v>4</v>
      </c>
      <c r="J66" s="25" t="s">
        <v>2</v>
      </c>
      <c r="K66" s="11">
        <f>K42+K30</f>
        <v>5.375</v>
      </c>
      <c r="L66" s="11" t="s">
        <v>2</v>
      </c>
      <c r="M66" s="11">
        <v>0.2</v>
      </c>
      <c r="N66" s="10" t="s">
        <v>3</v>
      </c>
      <c r="O66" s="10">
        <f>ROUND(K66*I66*G66*M66,2)</f>
        <v>12.9</v>
      </c>
      <c r="P66" s="129"/>
      <c r="Q66" s="129"/>
      <c r="R66" s="129"/>
      <c r="S66" s="132"/>
    </row>
    <row r="67" spans="1:19" ht="15.75" customHeight="1" thickBot="1">
      <c r="A67" s="109"/>
      <c r="B67" s="112"/>
      <c r="C67" s="94"/>
      <c r="D67" s="94"/>
      <c r="E67" s="94"/>
      <c r="F67" s="94"/>
      <c r="G67" s="94"/>
      <c r="H67" s="94"/>
      <c r="I67" s="94"/>
      <c r="J67" s="94"/>
      <c r="K67" s="94"/>
      <c r="L67" s="95"/>
      <c r="M67" s="25" t="s">
        <v>5</v>
      </c>
      <c r="N67" s="10" t="s">
        <v>3</v>
      </c>
      <c r="O67" s="10">
        <f>SUM(O66)</f>
        <v>12.9</v>
      </c>
      <c r="P67" s="101"/>
      <c r="Q67" s="101"/>
      <c r="R67" s="101"/>
      <c r="S67" s="133"/>
    </row>
    <row r="68" spans="1:19" ht="22.5" customHeight="1">
      <c r="A68" s="107">
        <v>8</v>
      </c>
      <c r="B68" s="113" t="s">
        <v>51</v>
      </c>
      <c r="C68" s="94"/>
      <c r="D68" s="94"/>
      <c r="E68" s="94"/>
      <c r="F68" s="94"/>
      <c r="G68" s="94"/>
      <c r="H68" s="94"/>
      <c r="I68" s="94"/>
      <c r="J68" s="94"/>
      <c r="K68" s="94"/>
      <c r="L68" s="94"/>
      <c r="M68" s="94"/>
      <c r="N68" s="94"/>
      <c r="O68" s="95"/>
      <c r="P68" s="142">
        <f>O73</f>
        <v>16.399999999999999</v>
      </c>
      <c r="Q68" s="137" t="s">
        <v>49</v>
      </c>
      <c r="R68" s="141"/>
      <c r="S68" s="131"/>
    </row>
    <row r="69" spans="1:19" ht="21.75" customHeight="1">
      <c r="A69" s="108"/>
      <c r="B69" s="113" t="s">
        <v>52</v>
      </c>
      <c r="C69" s="94"/>
      <c r="D69" s="94"/>
      <c r="E69" s="94"/>
      <c r="F69" s="94"/>
      <c r="G69" s="94"/>
      <c r="H69" s="94"/>
      <c r="I69" s="94"/>
      <c r="J69" s="94"/>
      <c r="K69" s="94"/>
      <c r="L69" s="94"/>
      <c r="M69" s="94"/>
      <c r="N69" s="94"/>
      <c r="O69" s="95"/>
      <c r="P69" s="128"/>
      <c r="Q69" s="115"/>
      <c r="R69" s="115"/>
      <c r="S69" s="132"/>
    </row>
    <row r="70" spans="1:19" ht="15.75" customHeight="1">
      <c r="A70" s="108"/>
      <c r="B70" s="112"/>
      <c r="C70" s="94"/>
      <c r="D70" s="94"/>
      <c r="E70" s="94"/>
      <c r="F70" s="95"/>
      <c r="G70" s="10">
        <v>4</v>
      </c>
      <c r="H70" s="10" t="s">
        <v>2</v>
      </c>
      <c r="I70" s="10">
        <v>2</v>
      </c>
      <c r="J70" s="25" t="s">
        <v>2</v>
      </c>
      <c r="K70" s="11">
        <v>5.6</v>
      </c>
      <c r="L70" s="11" t="s">
        <v>2</v>
      </c>
      <c r="M70" s="11">
        <v>0.2</v>
      </c>
      <c r="N70" s="25" t="s">
        <v>3</v>
      </c>
      <c r="O70" s="26">
        <f t="shared" ref="O70:O72" si="13">ROUND(M70*K70*I70*G70,2)</f>
        <v>8.9600000000000009</v>
      </c>
      <c r="P70" s="128"/>
      <c r="Q70" s="115"/>
      <c r="R70" s="115"/>
      <c r="S70" s="132"/>
    </row>
    <row r="71" spans="1:19" ht="15.75" customHeight="1">
      <c r="A71" s="108"/>
      <c r="B71" s="112"/>
      <c r="C71" s="94"/>
      <c r="D71" s="94"/>
      <c r="E71" s="94"/>
      <c r="F71" s="95"/>
      <c r="G71" s="10">
        <v>2</v>
      </c>
      <c r="H71" s="10" t="s">
        <v>2</v>
      </c>
      <c r="I71" s="10">
        <v>2</v>
      </c>
      <c r="J71" s="25" t="s">
        <v>2</v>
      </c>
      <c r="K71" s="11">
        <v>6.5</v>
      </c>
      <c r="L71" s="11" t="s">
        <v>2</v>
      </c>
      <c r="M71" s="11">
        <v>0.2</v>
      </c>
      <c r="N71" s="25" t="s">
        <v>3</v>
      </c>
      <c r="O71" s="26">
        <f t="shared" si="13"/>
        <v>5.2</v>
      </c>
      <c r="P71" s="128"/>
      <c r="Q71" s="115"/>
      <c r="R71" s="115"/>
      <c r="S71" s="132"/>
    </row>
    <row r="72" spans="1:19" ht="15.75" customHeight="1">
      <c r="A72" s="108"/>
      <c r="B72" s="112"/>
      <c r="C72" s="94"/>
      <c r="D72" s="94"/>
      <c r="E72" s="94"/>
      <c r="F72" s="95"/>
      <c r="G72" s="10">
        <v>2</v>
      </c>
      <c r="H72" s="10" t="s">
        <v>2</v>
      </c>
      <c r="I72" s="10">
        <v>2</v>
      </c>
      <c r="J72" s="25" t="s">
        <v>2</v>
      </c>
      <c r="K72" s="11">
        <v>2.8</v>
      </c>
      <c r="L72" s="11" t="s">
        <v>2</v>
      </c>
      <c r="M72" s="11">
        <v>0.2</v>
      </c>
      <c r="N72" s="25" t="s">
        <v>3</v>
      </c>
      <c r="O72" s="26">
        <f t="shared" si="13"/>
        <v>2.2400000000000002</v>
      </c>
      <c r="P72" s="128"/>
      <c r="Q72" s="115"/>
      <c r="R72" s="115"/>
      <c r="S72" s="132"/>
    </row>
    <row r="73" spans="1:19" ht="15.75" customHeight="1">
      <c r="A73" s="109"/>
      <c r="B73" s="112"/>
      <c r="C73" s="94"/>
      <c r="D73" s="94"/>
      <c r="E73" s="94"/>
      <c r="F73" s="94"/>
      <c r="G73" s="94"/>
      <c r="H73" s="94"/>
      <c r="I73" s="94"/>
      <c r="J73" s="94"/>
      <c r="K73" s="94"/>
      <c r="L73" s="95"/>
      <c r="M73" s="11" t="s">
        <v>5</v>
      </c>
      <c r="N73" s="25" t="s">
        <v>3</v>
      </c>
      <c r="O73" s="26">
        <f>ROUND(SUM(O70:O72),2)</f>
        <v>16.399999999999999</v>
      </c>
      <c r="P73" s="100"/>
      <c r="Q73" s="116"/>
      <c r="R73" s="116"/>
      <c r="S73" s="133"/>
    </row>
    <row r="74" spans="1:19" ht="51" customHeight="1">
      <c r="A74" s="119">
        <v>9</v>
      </c>
      <c r="B74" s="102" t="s">
        <v>53</v>
      </c>
      <c r="C74" s="94"/>
      <c r="D74" s="94"/>
      <c r="E74" s="94"/>
      <c r="F74" s="94"/>
      <c r="G74" s="94"/>
      <c r="H74" s="94"/>
      <c r="I74" s="94"/>
      <c r="J74" s="94"/>
      <c r="K74" s="94"/>
      <c r="L74" s="94"/>
      <c r="M74" s="94"/>
      <c r="N74" s="94"/>
      <c r="O74" s="95"/>
      <c r="P74" s="146">
        <f>O81</f>
        <v>6.71</v>
      </c>
      <c r="Q74" s="138" t="s">
        <v>22</v>
      </c>
      <c r="R74" s="147"/>
      <c r="S74" s="134"/>
    </row>
    <row r="75" spans="1:19" ht="38.25" customHeight="1">
      <c r="A75" s="104"/>
      <c r="B75" s="102" t="s">
        <v>54</v>
      </c>
      <c r="C75" s="94"/>
      <c r="D75" s="94"/>
      <c r="E75" s="94"/>
      <c r="F75" s="94"/>
      <c r="G75" s="94"/>
      <c r="H75" s="94"/>
      <c r="I75" s="94"/>
      <c r="J75" s="94"/>
      <c r="K75" s="94"/>
      <c r="L75" s="94"/>
      <c r="M75" s="94"/>
      <c r="N75" s="94"/>
      <c r="O75" s="95"/>
      <c r="P75" s="128"/>
      <c r="Q75" s="115"/>
      <c r="R75" s="128"/>
      <c r="S75" s="132"/>
    </row>
    <row r="76" spans="1:19" ht="15.75" customHeight="1">
      <c r="A76" s="104"/>
      <c r="B76" s="130" t="s">
        <v>55</v>
      </c>
      <c r="C76" s="94"/>
      <c r="D76" s="94"/>
      <c r="E76" s="94"/>
      <c r="F76" s="95"/>
      <c r="G76" s="10">
        <f>G35</f>
        <v>13</v>
      </c>
      <c r="H76" s="10" t="s">
        <v>2</v>
      </c>
      <c r="I76" s="11">
        <v>1</v>
      </c>
      <c r="J76" s="25" t="s">
        <v>2</v>
      </c>
      <c r="K76" s="11">
        <v>1</v>
      </c>
      <c r="L76" s="37" t="s">
        <v>2</v>
      </c>
      <c r="M76" s="10">
        <v>0.25</v>
      </c>
      <c r="N76" s="12" t="s">
        <v>3</v>
      </c>
      <c r="O76" s="33">
        <f t="shared" ref="O76:O80" si="14">ROUND(M76*I76*G76*K76,2)</f>
        <v>3.25</v>
      </c>
      <c r="P76" s="128"/>
      <c r="Q76" s="115"/>
      <c r="R76" s="128"/>
      <c r="S76" s="132"/>
    </row>
    <row r="77" spans="1:19" ht="15.75" customHeight="1">
      <c r="A77" s="104"/>
      <c r="B77" s="130" t="s">
        <v>39</v>
      </c>
      <c r="C77" s="94"/>
      <c r="D77" s="94"/>
      <c r="E77" s="94"/>
      <c r="F77" s="95"/>
      <c r="G77" s="10">
        <f>G76</f>
        <v>13</v>
      </c>
      <c r="H77" s="10" t="s">
        <v>2</v>
      </c>
      <c r="I77" s="11">
        <f>1.3+0.6</f>
        <v>1.9</v>
      </c>
      <c r="J77" s="25" t="s">
        <v>2</v>
      </c>
      <c r="K77" s="11">
        <v>0.2</v>
      </c>
      <c r="L77" s="37" t="s">
        <v>2</v>
      </c>
      <c r="M77" s="11">
        <v>0.2</v>
      </c>
      <c r="N77" s="12" t="s">
        <v>3</v>
      </c>
      <c r="O77" s="33">
        <f t="shared" si="14"/>
        <v>0.99</v>
      </c>
      <c r="P77" s="128"/>
      <c r="Q77" s="115"/>
      <c r="R77" s="128"/>
      <c r="S77" s="132"/>
    </row>
    <row r="78" spans="1:19" ht="15.75" customHeight="1">
      <c r="A78" s="104"/>
      <c r="B78" s="126" t="s">
        <v>37</v>
      </c>
      <c r="C78" s="97"/>
      <c r="D78" s="97"/>
      <c r="E78" s="97"/>
      <c r="F78" s="98"/>
      <c r="G78" s="10">
        <f t="shared" ref="G78:G80" si="15">G31</f>
        <v>5</v>
      </c>
      <c r="H78" s="10" t="s">
        <v>2</v>
      </c>
      <c r="I78" s="11">
        <f t="shared" ref="I78:I80" si="16">K31</f>
        <v>5.6</v>
      </c>
      <c r="J78" s="25" t="s">
        <v>2</v>
      </c>
      <c r="K78" s="11">
        <v>0.25</v>
      </c>
      <c r="L78" s="37" t="s">
        <v>2</v>
      </c>
      <c r="M78" s="11">
        <v>0.2</v>
      </c>
      <c r="N78" s="12" t="s">
        <v>3</v>
      </c>
      <c r="O78" s="33">
        <f t="shared" si="14"/>
        <v>1.4</v>
      </c>
      <c r="P78" s="128"/>
      <c r="Q78" s="115"/>
      <c r="R78" s="128"/>
      <c r="S78" s="132"/>
    </row>
    <row r="79" spans="1:19" ht="15.75" customHeight="1">
      <c r="A79" s="104"/>
      <c r="B79" s="127"/>
      <c r="C79" s="128"/>
      <c r="D79" s="128"/>
      <c r="E79" s="128"/>
      <c r="F79" s="129"/>
      <c r="G79" s="10">
        <f t="shared" si="15"/>
        <v>2</v>
      </c>
      <c r="H79" s="10" t="s">
        <v>2</v>
      </c>
      <c r="I79" s="11">
        <f t="shared" si="16"/>
        <v>6.5</v>
      </c>
      <c r="J79" s="25" t="s">
        <v>2</v>
      </c>
      <c r="K79" s="11">
        <v>0.25</v>
      </c>
      <c r="L79" s="37" t="s">
        <v>2</v>
      </c>
      <c r="M79" s="11">
        <v>0.2</v>
      </c>
      <c r="N79" s="12" t="s">
        <v>3</v>
      </c>
      <c r="O79" s="33">
        <f t="shared" si="14"/>
        <v>0.65</v>
      </c>
      <c r="P79" s="128"/>
      <c r="Q79" s="115"/>
      <c r="R79" s="128"/>
      <c r="S79" s="132"/>
    </row>
    <row r="80" spans="1:19" ht="15.75" customHeight="1">
      <c r="A80" s="104"/>
      <c r="B80" s="99"/>
      <c r="C80" s="100"/>
      <c r="D80" s="100"/>
      <c r="E80" s="100"/>
      <c r="F80" s="101"/>
      <c r="G80" s="10">
        <f t="shared" si="15"/>
        <v>3</v>
      </c>
      <c r="H80" s="10" t="s">
        <v>2</v>
      </c>
      <c r="I80" s="11">
        <f t="shared" si="16"/>
        <v>2.8</v>
      </c>
      <c r="J80" s="25" t="s">
        <v>2</v>
      </c>
      <c r="K80" s="11">
        <v>0.25</v>
      </c>
      <c r="L80" s="37" t="s">
        <v>2</v>
      </c>
      <c r="M80" s="11">
        <v>0.2</v>
      </c>
      <c r="N80" s="12" t="s">
        <v>3</v>
      </c>
      <c r="O80" s="33">
        <f t="shared" si="14"/>
        <v>0.42</v>
      </c>
      <c r="P80" s="128"/>
      <c r="Q80" s="115"/>
      <c r="R80" s="128"/>
      <c r="S80" s="132"/>
    </row>
    <row r="81" spans="1:19" ht="15.75" customHeight="1">
      <c r="A81" s="105"/>
      <c r="B81" s="112"/>
      <c r="C81" s="94"/>
      <c r="D81" s="94"/>
      <c r="E81" s="94"/>
      <c r="F81" s="94"/>
      <c r="G81" s="94"/>
      <c r="H81" s="94"/>
      <c r="I81" s="94"/>
      <c r="J81" s="94"/>
      <c r="K81" s="94"/>
      <c r="L81" s="95"/>
      <c r="M81" s="29" t="s">
        <v>5</v>
      </c>
      <c r="N81" s="12" t="s">
        <v>3</v>
      </c>
      <c r="O81" s="27">
        <f>ROUND(SUM(O76:O80),2)</f>
        <v>6.71</v>
      </c>
      <c r="P81" s="100"/>
      <c r="Q81" s="116"/>
      <c r="R81" s="100"/>
      <c r="S81" s="133"/>
    </row>
    <row r="82" spans="1:19" ht="60.75" customHeight="1">
      <c r="A82" s="118">
        <v>10</v>
      </c>
      <c r="B82" s="113" t="s">
        <v>56</v>
      </c>
      <c r="C82" s="94"/>
      <c r="D82" s="94"/>
      <c r="E82" s="94"/>
      <c r="F82" s="94"/>
      <c r="G82" s="94"/>
      <c r="H82" s="94"/>
      <c r="I82" s="94"/>
      <c r="J82" s="94"/>
      <c r="K82" s="94"/>
      <c r="L82" s="94"/>
      <c r="M82" s="94"/>
      <c r="N82" s="94"/>
      <c r="O82" s="95"/>
      <c r="P82" s="143">
        <f>O94</f>
        <v>4.1500000000000004</v>
      </c>
      <c r="Q82" s="144" t="s">
        <v>1</v>
      </c>
      <c r="R82" s="145"/>
      <c r="S82" s="134"/>
    </row>
    <row r="83" spans="1:19" ht="36" customHeight="1">
      <c r="A83" s="108"/>
      <c r="B83" s="113" t="s">
        <v>57</v>
      </c>
      <c r="C83" s="94"/>
      <c r="D83" s="94"/>
      <c r="E83" s="94"/>
      <c r="F83" s="94"/>
      <c r="G83" s="94"/>
      <c r="H83" s="94"/>
      <c r="I83" s="94"/>
      <c r="J83" s="94"/>
      <c r="K83" s="94"/>
      <c r="L83" s="94"/>
      <c r="M83" s="94"/>
      <c r="N83" s="94"/>
      <c r="O83" s="95"/>
      <c r="P83" s="129"/>
      <c r="Q83" s="128"/>
      <c r="R83" s="115"/>
      <c r="S83" s="132"/>
    </row>
    <row r="84" spans="1:19" ht="15.75" customHeight="1">
      <c r="A84" s="108"/>
      <c r="B84" s="130" t="s">
        <v>58</v>
      </c>
      <c r="C84" s="94"/>
      <c r="D84" s="94"/>
      <c r="E84" s="94"/>
      <c r="F84" s="95"/>
      <c r="G84" s="35">
        <f>G42</f>
        <v>13</v>
      </c>
      <c r="H84" s="10" t="s">
        <v>2</v>
      </c>
      <c r="I84" s="11">
        <f t="shared" ref="I84:I90" si="17">K42</f>
        <v>3.0249999999999999</v>
      </c>
      <c r="J84" s="10" t="s">
        <v>2</v>
      </c>
      <c r="K84" s="11">
        <v>0.2</v>
      </c>
      <c r="L84" s="25" t="s">
        <v>2</v>
      </c>
      <c r="M84" s="11">
        <v>0.2</v>
      </c>
      <c r="N84" s="21" t="s">
        <v>3</v>
      </c>
      <c r="O84" s="33">
        <f t="shared" ref="O84:O93" si="18">ROUND(M84*I84*K84*G84,2)</f>
        <v>1.57</v>
      </c>
      <c r="P84" s="129"/>
      <c r="Q84" s="128"/>
      <c r="R84" s="115"/>
      <c r="S84" s="132"/>
    </row>
    <row r="85" spans="1:19" ht="15.75" customHeight="1">
      <c r="A85" s="108"/>
      <c r="B85" s="96" t="s">
        <v>42</v>
      </c>
      <c r="C85" s="97"/>
      <c r="D85" s="97"/>
      <c r="E85" s="97"/>
      <c r="F85" s="98"/>
      <c r="G85" s="10">
        <v>5</v>
      </c>
      <c r="H85" s="10" t="s">
        <v>2</v>
      </c>
      <c r="I85" s="11">
        <f t="shared" si="17"/>
        <v>5.6</v>
      </c>
      <c r="J85" s="10" t="s">
        <v>2</v>
      </c>
      <c r="K85" s="11">
        <v>0.125</v>
      </c>
      <c r="L85" s="25" t="s">
        <v>2</v>
      </c>
      <c r="M85" s="11">
        <v>0.125</v>
      </c>
      <c r="N85" s="21" t="s">
        <v>3</v>
      </c>
      <c r="O85" s="33">
        <f t="shared" si="18"/>
        <v>0.44</v>
      </c>
      <c r="P85" s="129"/>
      <c r="Q85" s="128"/>
      <c r="R85" s="115"/>
      <c r="S85" s="132"/>
    </row>
    <row r="86" spans="1:19" ht="15.75" customHeight="1">
      <c r="A86" s="108"/>
      <c r="B86" s="127"/>
      <c r="C86" s="128"/>
      <c r="D86" s="128"/>
      <c r="E86" s="128"/>
      <c r="F86" s="129"/>
      <c r="G86" s="10">
        <v>2</v>
      </c>
      <c r="H86" s="10" t="s">
        <v>2</v>
      </c>
      <c r="I86" s="11">
        <f t="shared" si="17"/>
        <v>6.5</v>
      </c>
      <c r="J86" s="10" t="s">
        <v>2</v>
      </c>
      <c r="K86" s="11">
        <v>0.125</v>
      </c>
      <c r="L86" s="25" t="s">
        <v>2</v>
      </c>
      <c r="M86" s="11">
        <v>0.125</v>
      </c>
      <c r="N86" s="21" t="s">
        <v>3</v>
      </c>
      <c r="O86" s="33">
        <f t="shared" si="18"/>
        <v>0.2</v>
      </c>
      <c r="P86" s="129"/>
      <c r="Q86" s="128"/>
      <c r="R86" s="115"/>
      <c r="S86" s="132"/>
    </row>
    <row r="87" spans="1:19" ht="15.75" customHeight="1">
      <c r="A87" s="108"/>
      <c r="B87" s="99"/>
      <c r="C87" s="100"/>
      <c r="D87" s="100"/>
      <c r="E87" s="100"/>
      <c r="F87" s="101"/>
      <c r="G87" s="10">
        <v>3</v>
      </c>
      <c r="H87" s="10" t="s">
        <v>2</v>
      </c>
      <c r="I87" s="11">
        <f t="shared" si="17"/>
        <v>2.8</v>
      </c>
      <c r="J87" s="10" t="s">
        <v>2</v>
      </c>
      <c r="K87" s="11">
        <v>0.125</v>
      </c>
      <c r="L87" s="25" t="s">
        <v>2</v>
      </c>
      <c r="M87" s="11">
        <v>0.125</v>
      </c>
      <c r="N87" s="21" t="s">
        <v>3</v>
      </c>
      <c r="O87" s="33">
        <f t="shared" si="18"/>
        <v>0.13</v>
      </c>
      <c r="P87" s="129"/>
      <c r="Q87" s="128"/>
      <c r="R87" s="115"/>
      <c r="S87" s="132"/>
    </row>
    <row r="88" spans="1:19" ht="15" customHeight="1">
      <c r="A88" s="108"/>
      <c r="B88" s="96" t="s">
        <v>43</v>
      </c>
      <c r="C88" s="97"/>
      <c r="D88" s="97"/>
      <c r="E88" s="97"/>
      <c r="F88" s="98"/>
      <c r="G88" s="10">
        <v>5</v>
      </c>
      <c r="H88" s="10" t="s">
        <v>2</v>
      </c>
      <c r="I88" s="11">
        <f t="shared" si="17"/>
        <v>5.6</v>
      </c>
      <c r="J88" s="10" t="s">
        <v>2</v>
      </c>
      <c r="K88" s="11">
        <v>0.125</v>
      </c>
      <c r="L88" s="25" t="s">
        <v>2</v>
      </c>
      <c r="M88" s="11">
        <v>0.1</v>
      </c>
      <c r="N88" s="21" t="s">
        <v>3</v>
      </c>
      <c r="O88" s="33">
        <f t="shared" si="18"/>
        <v>0.35</v>
      </c>
      <c r="P88" s="129"/>
      <c r="Q88" s="128"/>
      <c r="R88" s="115"/>
      <c r="S88" s="132"/>
    </row>
    <row r="89" spans="1:19" ht="15" customHeight="1">
      <c r="A89" s="108"/>
      <c r="B89" s="127"/>
      <c r="C89" s="128"/>
      <c r="D89" s="128"/>
      <c r="E89" s="128"/>
      <c r="F89" s="129"/>
      <c r="G89" s="10">
        <v>2</v>
      </c>
      <c r="H89" s="10" t="s">
        <v>2</v>
      </c>
      <c r="I89" s="11">
        <f t="shared" si="17"/>
        <v>6.5</v>
      </c>
      <c r="J89" s="10" t="s">
        <v>2</v>
      </c>
      <c r="K89" s="11">
        <v>0.125</v>
      </c>
      <c r="L89" s="25" t="s">
        <v>2</v>
      </c>
      <c r="M89" s="11">
        <v>0.1</v>
      </c>
      <c r="N89" s="21" t="s">
        <v>3</v>
      </c>
      <c r="O89" s="33">
        <f t="shared" si="18"/>
        <v>0.16</v>
      </c>
      <c r="P89" s="129"/>
      <c r="Q89" s="128"/>
      <c r="R89" s="115"/>
      <c r="S89" s="132"/>
    </row>
    <row r="90" spans="1:19" ht="15" customHeight="1">
      <c r="A90" s="108"/>
      <c r="B90" s="99"/>
      <c r="C90" s="100"/>
      <c r="D90" s="100"/>
      <c r="E90" s="100"/>
      <c r="F90" s="101"/>
      <c r="G90" s="10">
        <v>3</v>
      </c>
      <c r="H90" s="10" t="s">
        <v>2</v>
      </c>
      <c r="I90" s="11">
        <f t="shared" si="17"/>
        <v>2.8</v>
      </c>
      <c r="J90" s="10" t="s">
        <v>2</v>
      </c>
      <c r="K90" s="11">
        <v>0.125</v>
      </c>
      <c r="L90" s="25" t="s">
        <v>2</v>
      </c>
      <c r="M90" s="11">
        <v>0.1</v>
      </c>
      <c r="N90" s="21" t="s">
        <v>3</v>
      </c>
      <c r="O90" s="33">
        <f t="shared" si="18"/>
        <v>0.11</v>
      </c>
      <c r="P90" s="129"/>
      <c r="Q90" s="128"/>
      <c r="R90" s="115"/>
      <c r="S90" s="132"/>
    </row>
    <row r="91" spans="1:19" ht="15" customHeight="1">
      <c r="A91" s="108"/>
      <c r="B91" s="112" t="s">
        <v>44</v>
      </c>
      <c r="C91" s="94"/>
      <c r="D91" s="94"/>
      <c r="E91" s="94"/>
      <c r="F91" s="95"/>
      <c r="G91" s="10">
        <v>7</v>
      </c>
      <c r="H91" s="10" t="s">
        <v>2</v>
      </c>
      <c r="I91" s="11">
        <v>2</v>
      </c>
      <c r="J91" s="10" t="s">
        <v>2</v>
      </c>
      <c r="K91" s="11">
        <v>0.5</v>
      </c>
      <c r="L91" s="25" t="s">
        <v>2</v>
      </c>
      <c r="M91" s="11">
        <v>0.1</v>
      </c>
      <c r="N91" s="21" t="s">
        <v>3</v>
      </c>
      <c r="O91" s="33">
        <f t="shared" si="18"/>
        <v>0.7</v>
      </c>
      <c r="P91" s="129"/>
      <c r="Q91" s="128"/>
      <c r="R91" s="115"/>
      <c r="S91" s="132"/>
    </row>
    <row r="92" spans="1:19" ht="15" customHeight="1">
      <c r="A92" s="108"/>
      <c r="B92" s="112" t="s">
        <v>59</v>
      </c>
      <c r="C92" s="94"/>
      <c r="D92" s="94"/>
      <c r="E92" s="94"/>
      <c r="F92" s="95"/>
      <c r="G92" s="10">
        <v>2</v>
      </c>
      <c r="H92" s="10" t="s">
        <v>2</v>
      </c>
      <c r="I92" s="11">
        <v>1</v>
      </c>
      <c r="J92" s="10" t="s">
        <v>2</v>
      </c>
      <c r="K92" s="11">
        <v>0.5</v>
      </c>
      <c r="L92" s="25" t="s">
        <v>2</v>
      </c>
      <c r="M92" s="11">
        <v>0.1</v>
      </c>
      <c r="N92" s="21"/>
      <c r="O92" s="33">
        <f t="shared" si="18"/>
        <v>0.1</v>
      </c>
      <c r="P92" s="129"/>
      <c r="Q92" s="128"/>
      <c r="R92" s="115"/>
      <c r="S92" s="132"/>
    </row>
    <row r="93" spans="1:19" ht="15" customHeight="1">
      <c r="A93" s="108"/>
      <c r="B93" s="112" t="s">
        <v>46</v>
      </c>
      <c r="C93" s="94"/>
      <c r="D93" s="94"/>
      <c r="E93" s="94"/>
      <c r="F93" s="95"/>
      <c r="G93" s="10">
        <v>1</v>
      </c>
      <c r="H93" s="10" t="s">
        <v>2</v>
      </c>
      <c r="I93" s="11">
        <f>K53</f>
        <v>6.5</v>
      </c>
      <c r="J93" s="10" t="s">
        <v>2</v>
      </c>
      <c r="K93" s="11">
        <v>0.6</v>
      </c>
      <c r="L93" s="25" t="s">
        <v>2</v>
      </c>
      <c r="M93" s="11">
        <v>0.1</v>
      </c>
      <c r="N93" s="21" t="s">
        <v>3</v>
      </c>
      <c r="O93" s="33">
        <f t="shared" si="18"/>
        <v>0.39</v>
      </c>
      <c r="P93" s="129"/>
      <c r="Q93" s="128"/>
      <c r="R93" s="115"/>
      <c r="S93" s="132"/>
    </row>
    <row r="94" spans="1:19" ht="15" customHeight="1">
      <c r="A94" s="108"/>
      <c r="B94" s="126"/>
      <c r="C94" s="97"/>
      <c r="D94" s="97"/>
      <c r="E94" s="97"/>
      <c r="F94" s="97"/>
      <c r="G94" s="97"/>
      <c r="H94" s="97"/>
      <c r="I94" s="97"/>
      <c r="J94" s="97"/>
      <c r="K94" s="97"/>
      <c r="L94" s="98"/>
      <c r="M94" s="38" t="s">
        <v>5</v>
      </c>
      <c r="N94" s="31" t="s">
        <v>3</v>
      </c>
      <c r="O94" s="39">
        <f>ROUND(SUM(O84:O93),2)</f>
        <v>4.1500000000000004</v>
      </c>
      <c r="P94" s="129"/>
      <c r="Q94" s="128"/>
      <c r="R94" s="115"/>
      <c r="S94" s="132"/>
    </row>
    <row r="95" spans="1:19" ht="39" customHeight="1">
      <c r="A95" s="120">
        <v>11</v>
      </c>
      <c r="B95" s="102" t="s">
        <v>60</v>
      </c>
      <c r="C95" s="94"/>
      <c r="D95" s="94"/>
      <c r="E95" s="94"/>
      <c r="F95" s="94"/>
      <c r="G95" s="94"/>
      <c r="H95" s="94"/>
      <c r="I95" s="94"/>
      <c r="J95" s="94"/>
      <c r="K95" s="94"/>
      <c r="L95" s="94"/>
      <c r="M95" s="94"/>
      <c r="N95" s="94"/>
      <c r="O95" s="95"/>
      <c r="P95" s="148">
        <f>O101</f>
        <v>1.81</v>
      </c>
      <c r="Q95" s="138" t="s">
        <v>22</v>
      </c>
      <c r="R95" s="139"/>
      <c r="S95" s="135"/>
    </row>
    <row r="96" spans="1:19" ht="15" customHeight="1">
      <c r="A96" s="115"/>
      <c r="B96" s="113" t="s">
        <v>61</v>
      </c>
      <c r="C96" s="94"/>
      <c r="D96" s="94"/>
      <c r="E96" s="94"/>
      <c r="F96" s="94"/>
      <c r="G96" s="94"/>
      <c r="H96" s="94"/>
      <c r="I96" s="94"/>
      <c r="J96" s="94"/>
      <c r="K96" s="94"/>
      <c r="L96" s="94"/>
      <c r="M96" s="94"/>
      <c r="N96" s="94"/>
      <c r="O96" s="95"/>
      <c r="P96" s="115"/>
      <c r="Q96" s="115"/>
      <c r="R96" s="115"/>
      <c r="S96" s="115"/>
    </row>
    <row r="97" spans="1:19" ht="15" customHeight="1">
      <c r="A97" s="115"/>
      <c r="B97" s="126"/>
      <c r="C97" s="97"/>
      <c r="D97" s="97"/>
      <c r="E97" s="97"/>
      <c r="F97" s="98"/>
      <c r="G97" s="10">
        <v>2</v>
      </c>
      <c r="H97" s="10" t="s">
        <v>2</v>
      </c>
      <c r="I97" s="11">
        <v>6.5</v>
      </c>
      <c r="J97" s="10" t="s">
        <v>2</v>
      </c>
      <c r="K97" s="40">
        <v>0.125</v>
      </c>
      <c r="L97" s="40" t="s">
        <v>2</v>
      </c>
      <c r="M97" s="11">
        <f t="shared" ref="M97:M99" si="19">0.6-0.075-0.25</f>
        <v>0.27500000000000002</v>
      </c>
      <c r="N97" s="12" t="s">
        <v>3</v>
      </c>
      <c r="O97" s="34">
        <f t="shared" ref="O97:O99" si="20">ROUND(M97*K97*I97*G97,2)</f>
        <v>0.45</v>
      </c>
      <c r="P97" s="115"/>
      <c r="Q97" s="115"/>
      <c r="R97" s="115"/>
      <c r="S97" s="115"/>
    </row>
    <row r="98" spans="1:19" ht="15" customHeight="1">
      <c r="A98" s="115"/>
      <c r="B98" s="127"/>
      <c r="C98" s="128"/>
      <c r="D98" s="128"/>
      <c r="E98" s="128"/>
      <c r="F98" s="129"/>
      <c r="G98" s="10">
        <v>5</v>
      </c>
      <c r="H98" s="10" t="s">
        <v>2</v>
      </c>
      <c r="I98" s="11">
        <v>5.6</v>
      </c>
      <c r="J98" s="10" t="s">
        <v>2</v>
      </c>
      <c r="K98" s="40">
        <v>0.125</v>
      </c>
      <c r="L98" s="40" t="s">
        <v>2</v>
      </c>
      <c r="M98" s="11">
        <f t="shared" si="19"/>
        <v>0.27500000000000002</v>
      </c>
      <c r="N98" s="12" t="s">
        <v>3</v>
      </c>
      <c r="O98" s="34">
        <f t="shared" si="20"/>
        <v>0.96</v>
      </c>
      <c r="P98" s="115"/>
      <c r="Q98" s="115"/>
      <c r="R98" s="115"/>
      <c r="S98" s="115"/>
    </row>
    <row r="99" spans="1:19" ht="15" customHeight="1">
      <c r="A99" s="115"/>
      <c r="B99" s="99"/>
      <c r="C99" s="100"/>
      <c r="D99" s="100"/>
      <c r="E99" s="100"/>
      <c r="F99" s="101"/>
      <c r="G99" s="10">
        <v>3</v>
      </c>
      <c r="H99" s="10" t="s">
        <v>2</v>
      </c>
      <c r="I99" s="11">
        <v>2.8</v>
      </c>
      <c r="J99" s="10" t="s">
        <v>2</v>
      </c>
      <c r="K99" s="40">
        <v>0.125</v>
      </c>
      <c r="L99" s="40" t="s">
        <v>2</v>
      </c>
      <c r="M99" s="11">
        <f t="shared" si="19"/>
        <v>0.27500000000000002</v>
      </c>
      <c r="N99" s="12" t="s">
        <v>3</v>
      </c>
      <c r="O99" s="34">
        <f t="shared" si="20"/>
        <v>0.28999999999999998</v>
      </c>
      <c r="P99" s="115"/>
      <c r="Q99" s="115"/>
      <c r="R99" s="115"/>
      <c r="S99" s="115"/>
    </row>
    <row r="100" spans="1:19" ht="15" customHeight="1">
      <c r="A100" s="115"/>
      <c r="B100" s="37" t="s">
        <v>30</v>
      </c>
      <c r="C100" s="37"/>
      <c r="D100" s="37"/>
      <c r="E100" s="10">
        <v>1</v>
      </c>
      <c r="F100" s="37" t="s">
        <v>2</v>
      </c>
      <c r="G100" s="10">
        <v>4</v>
      </c>
      <c r="H100" s="10" t="s">
        <v>2</v>
      </c>
      <c r="I100" s="11">
        <v>1.5</v>
      </c>
      <c r="J100" s="10" t="s">
        <v>2</v>
      </c>
      <c r="K100" s="40">
        <v>0.125</v>
      </c>
      <c r="L100" s="40" t="s">
        <v>2</v>
      </c>
      <c r="M100" s="11">
        <v>0.15</v>
      </c>
      <c r="N100" s="12" t="s">
        <v>3</v>
      </c>
      <c r="O100" s="34">
        <f>ROUND(M100*K100*I100*G100*E100,2)</f>
        <v>0.11</v>
      </c>
      <c r="P100" s="115"/>
      <c r="Q100" s="115"/>
      <c r="R100" s="115"/>
      <c r="S100" s="115"/>
    </row>
    <row r="101" spans="1:19" ht="33" customHeight="1">
      <c r="A101" s="116"/>
      <c r="B101" s="93"/>
      <c r="C101" s="94"/>
      <c r="D101" s="94"/>
      <c r="E101" s="94"/>
      <c r="F101" s="94"/>
      <c r="G101" s="94"/>
      <c r="H101" s="94"/>
      <c r="I101" s="94"/>
      <c r="J101" s="94"/>
      <c r="K101" s="94"/>
      <c r="L101" s="95"/>
      <c r="M101" s="18" t="s">
        <v>5</v>
      </c>
      <c r="N101" s="12" t="s">
        <v>3</v>
      </c>
      <c r="O101" s="34">
        <f>ROUND(SUM(O97:O100),2)</f>
        <v>1.81</v>
      </c>
      <c r="P101" s="116"/>
      <c r="Q101" s="116"/>
      <c r="R101" s="116"/>
      <c r="S101" s="116"/>
    </row>
    <row r="102" spans="1:19" ht="42" customHeight="1">
      <c r="A102" s="120">
        <v>12</v>
      </c>
      <c r="B102" s="113" t="s">
        <v>62</v>
      </c>
      <c r="C102" s="94"/>
      <c r="D102" s="94"/>
      <c r="E102" s="94"/>
      <c r="F102" s="94"/>
      <c r="G102" s="94"/>
      <c r="H102" s="94"/>
      <c r="I102" s="94"/>
      <c r="J102" s="94"/>
      <c r="K102" s="94"/>
      <c r="L102" s="94"/>
      <c r="M102" s="94"/>
      <c r="N102" s="94"/>
      <c r="O102" s="95"/>
      <c r="P102" s="148">
        <f>O116</f>
        <v>13.559999999999999</v>
      </c>
      <c r="Q102" s="138" t="s">
        <v>22</v>
      </c>
      <c r="R102" s="139"/>
      <c r="S102" s="135"/>
    </row>
    <row r="103" spans="1:19" ht="15" customHeight="1">
      <c r="A103" s="115"/>
      <c r="B103" s="174" t="s">
        <v>61</v>
      </c>
      <c r="C103" s="94"/>
      <c r="D103" s="94"/>
      <c r="E103" s="94"/>
      <c r="F103" s="94"/>
      <c r="G103" s="94"/>
      <c r="H103" s="94"/>
      <c r="I103" s="94"/>
      <c r="J103" s="94"/>
      <c r="K103" s="94"/>
      <c r="L103" s="94"/>
      <c r="M103" s="94"/>
      <c r="N103" s="94"/>
      <c r="O103" s="95"/>
      <c r="P103" s="115"/>
      <c r="Q103" s="115"/>
      <c r="R103" s="115"/>
      <c r="S103" s="115"/>
    </row>
    <row r="104" spans="1:19" ht="15" customHeight="1">
      <c r="A104" s="115"/>
      <c r="B104" s="126"/>
      <c r="C104" s="97"/>
      <c r="D104" s="97"/>
      <c r="E104" s="97"/>
      <c r="F104" s="98"/>
      <c r="G104" s="10">
        <v>3</v>
      </c>
      <c r="H104" s="10" t="s">
        <v>2</v>
      </c>
      <c r="I104" s="11">
        <v>5.6</v>
      </c>
      <c r="J104" s="10" t="s">
        <v>2</v>
      </c>
      <c r="K104" s="11">
        <v>0.125</v>
      </c>
      <c r="L104" s="40" t="s">
        <v>2</v>
      </c>
      <c r="M104" s="11">
        <f t="shared" ref="M104:M107" si="21">2.1+0.7</f>
        <v>2.8</v>
      </c>
      <c r="N104" s="12" t="s">
        <v>3</v>
      </c>
      <c r="O104" s="41">
        <f t="shared" ref="O104:O107" si="22">ROUND(M104*K104*I104*G104,2)</f>
        <v>5.88</v>
      </c>
      <c r="P104" s="115"/>
      <c r="Q104" s="115"/>
      <c r="R104" s="115"/>
      <c r="S104" s="115"/>
    </row>
    <row r="105" spans="1:19" ht="15" customHeight="1">
      <c r="A105" s="115"/>
      <c r="B105" s="127"/>
      <c r="C105" s="128"/>
      <c r="D105" s="128"/>
      <c r="E105" s="128"/>
      <c r="F105" s="129"/>
      <c r="G105" s="10">
        <v>2</v>
      </c>
      <c r="H105" s="10" t="s">
        <v>2</v>
      </c>
      <c r="I105" s="11">
        <v>6.5</v>
      </c>
      <c r="J105" s="10" t="s">
        <v>2</v>
      </c>
      <c r="K105" s="11">
        <v>0.125</v>
      </c>
      <c r="L105" s="40" t="s">
        <v>2</v>
      </c>
      <c r="M105" s="11">
        <f t="shared" si="21"/>
        <v>2.8</v>
      </c>
      <c r="N105" s="12" t="s">
        <v>3</v>
      </c>
      <c r="O105" s="41">
        <f t="shared" si="22"/>
        <v>4.55</v>
      </c>
      <c r="P105" s="115"/>
      <c r="Q105" s="115"/>
      <c r="R105" s="115"/>
      <c r="S105" s="115"/>
    </row>
    <row r="106" spans="1:19" ht="15" customHeight="1">
      <c r="A106" s="115"/>
      <c r="B106" s="99"/>
      <c r="C106" s="100"/>
      <c r="D106" s="100"/>
      <c r="E106" s="100"/>
      <c r="F106" s="101"/>
      <c r="G106" s="10">
        <v>3</v>
      </c>
      <c r="H106" s="10" t="s">
        <v>2</v>
      </c>
      <c r="I106" s="11">
        <v>2.8</v>
      </c>
      <c r="J106" s="10" t="s">
        <v>2</v>
      </c>
      <c r="K106" s="11">
        <v>0.125</v>
      </c>
      <c r="L106" s="40" t="s">
        <v>2</v>
      </c>
      <c r="M106" s="11">
        <f t="shared" si="21"/>
        <v>2.8</v>
      </c>
      <c r="N106" s="12" t="s">
        <v>3</v>
      </c>
      <c r="O106" s="41">
        <f t="shared" si="22"/>
        <v>2.94</v>
      </c>
      <c r="P106" s="115"/>
      <c r="Q106" s="115"/>
      <c r="R106" s="115"/>
      <c r="S106" s="115"/>
    </row>
    <row r="107" spans="1:19" ht="15" customHeight="1">
      <c r="A107" s="115"/>
      <c r="B107" s="10"/>
      <c r="C107" s="10"/>
      <c r="D107" s="10"/>
      <c r="E107" s="10"/>
      <c r="F107" s="10"/>
      <c r="G107" s="10">
        <v>2</v>
      </c>
      <c r="H107" s="10" t="s">
        <v>2</v>
      </c>
      <c r="I107" s="11">
        <v>3</v>
      </c>
      <c r="J107" s="10" t="s">
        <v>2</v>
      </c>
      <c r="K107" s="11">
        <v>0.125</v>
      </c>
      <c r="L107" s="40" t="s">
        <v>2</v>
      </c>
      <c r="M107" s="11">
        <f t="shared" si="21"/>
        <v>2.8</v>
      </c>
      <c r="N107" s="12" t="s">
        <v>3</v>
      </c>
      <c r="O107" s="41">
        <f t="shared" si="22"/>
        <v>2.1</v>
      </c>
      <c r="P107" s="115"/>
      <c r="Q107" s="115"/>
      <c r="R107" s="115"/>
      <c r="S107" s="115"/>
    </row>
    <row r="108" spans="1:19" ht="15" customHeight="1">
      <c r="A108" s="115"/>
      <c r="B108" s="130"/>
      <c r="C108" s="94"/>
      <c r="D108" s="95"/>
      <c r="E108" s="10">
        <v>2</v>
      </c>
      <c r="F108" s="10" t="s">
        <v>2</v>
      </c>
      <c r="G108" s="42">
        <v>0.5</v>
      </c>
      <c r="H108" s="10" t="s">
        <v>2</v>
      </c>
      <c r="I108" s="11">
        <v>5.6</v>
      </c>
      <c r="J108" s="11" t="s">
        <v>2</v>
      </c>
      <c r="K108" s="11">
        <v>0.125</v>
      </c>
      <c r="L108" s="25" t="s">
        <v>2</v>
      </c>
      <c r="M108" s="11">
        <v>1.5</v>
      </c>
      <c r="N108" s="12" t="s">
        <v>3</v>
      </c>
      <c r="O108" s="41">
        <f>ROUND(E108*M108*K108*I108*G108,2)</f>
        <v>1.05</v>
      </c>
      <c r="P108" s="115"/>
      <c r="Q108" s="115"/>
      <c r="R108" s="115"/>
      <c r="S108" s="115"/>
    </row>
    <row r="109" spans="1:19" ht="15" customHeight="1">
      <c r="A109" s="115"/>
      <c r="B109" s="126" t="s">
        <v>63</v>
      </c>
      <c r="C109" s="97"/>
      <c r="D109" s="98"/>
      <c r="E109" s="176" t="s">
        <v>64</v>
      </c>
      <c r="F109" s="95"/>
      <c r="G109" s="10">
        <v>2</v>
      </c>
      <c r="H109" s="10" t="s">
        <v>2</v>
      </c>
      <c r="I109" s="11">
        <v>2</v>
      </c>
      <c r="J109" s="10" t="s">
        <v>2</v>
      </c>
      <c r="K109" s="11">
        <v>0.125</v>
      </c>
      <c r="L109" s="11" t="s">
        <v>2</v>
      </c>
      <c r="M109" s="11">
        <v>1.7</v>
      </c>
      <c r="N109" s="12" t="s">
        <v>3</v>
      </c>
      <c r="O109" s="41">
        <f t="shared" ref="O109:O115" si="23">ROUND(M109*K109*I109*G109,2)</f>
        <v>0.85</v>
      </c>
      <c r="P109" s="115"/>
      <c r="Q109" s="115"/>
      <c r="R109" s="115"/>
      <c r="S109" s="115"/>
    </row>
    <row r="110" spans="1:19" ht="15" customHeight="1">
      <c r="A110" s="115"/>
      <c r="B110" s="127"/>
      <c r="C110" s="128"/>
      <c r="D110" s="129"/>
      <c r="E110" s="176" t="s">
        <v>65</v>
      </c>
      <c r="F110" s="95"/>
      <c r="G110" s="10">
        <v>2</v>
      </c>
      <c r="H110" s="10" t="s">
        <v>2</v>
      </c>
      <c r="I110" s="11">
        <v>1</v>
      </c>
      <c r="J110" s="10" t="s">
        <v>2</v>
      </c>
      <c r="K110" s="11">
        <v>0.125</v>
      </c>
      <c r="L110" s="11" t="s">
        <v>2</v>
      </c>
      <c r="M110" s="11">
        <v>1.7</v>
      </c>
      <c r="N110" s="12" t="s">
        <v>3</v>
      </c>
      <c r="O110" s="41">
        <f t="shared" si="23"/>
        <v>0.43</v>
      </c>
      <c r="P110" s="115"/>
      <c r="Q110" s="115"/>
      <c r="R110" s="115"/>
      <c r="S110" s="115"/>
    </row>
    <row r="111" spans="1:19" ht="15" customHeight="1">
      <c r="A111" s="115"/>
      <c r="B111" s="127"/>
      <c r="C111" s="128"/>
      <c r="D111" s="129"/>
      <c r="E111" s="176" t="s">
        <v>66</v>
      </c>
      <c r="F111" s="95"/>
      <c r="G111" s="10">
        <v>2</v>
      </c>
      <c r="H111" s="10" t="s">
        <v>2</v>
      </c>
      <c r="I111" s="11">
        <v>2</v>
      </c>
      <c r="J111" s="10" t="s">
        <v>2</v>
      </c>
      <c r="K111" s="11">
        <v>0.125</v>
      </c>
      <c r="L111" s="11" t="s">
        <v>2</v>
      </c>
      <c r="M111" s="11">
        <v>0.6</v>
      </c>
      <c r="N111" s="12" t="s">
        <v>3</v>
      </c>
      <c r="O111" s="41">
        <f t="shared" si="23"/>
        <v>0.3</v>
      </c>
      <c r="P111" s="115"/>
      <c r="Q111" s="115"/>
      <c r="R111" s="115"/>
      <c r="S111" s="115"/>
    </row>
    <row r="112" spans="1:19" ht="15" customHeight="1">
      <c r="A112" s="115"/>
      <c r="B112" s="99"/>
      <c r="C112" s="100"/>
      <c r="D112" s="101"/>
      <c r="E112" s="177" t="s">
        <v>67</v>
      </c>
      <c r="F112" s="95"/>
      <c r="G112" s="35">
        <v>2</v>
      </c>
      <c r="H112" s="10" t="s">
        <v>2</v>
      </c>
      <c r="I112" s="18">
        <v>1</v>
      </c>
      <c r="J112" s="10" t="s">
        <v>2</v>
      </c>
      <c r="K112" s="29">
        <v>0.125</v>
      </c>
      <c r="L112" s="11" t="s">
        <v>2</v>
      </c>
      <c r="M112" s="18">
        <v>0.6</v>
      </c>
      <c r="N112" s="12" t="s">
        <v>3</v>
      </c>
      <c r="O112" s="41">
        <f t="shared" si="23"/>
        <v>0.15</v>
      </c>
      <c r="P112" s="115"/>
      <c r="Q112" s="115"/>
      <c r="R112" s="115"/>
      <c r="S112" s="115"/>
    </row>
    <row r="113" spans="1:19" ht="15" customHeight="1">
      <c r="A113" s="115"/>
      <c r="B113" s="176" t="s">
        <v>68</v>
      </c>
      <c r="C113" s="94"/>
      <c r="D113" s="94"/>
      <c r="E113" s="94"/>
      <c r="F113" s="95"/>
      <c r="G113" s="10">
        <v>2</v>
      </c>
      <c r="H113" s="10" t="s">
        <v>2</v>
      </c>
      <c r="I113" s="11">
        <v>1</v>
      </c>
      <c r="J113" s="10" t="s">
        <v>2</v>
      </c>
      <c r="K113" s="11">
        <v>0.125</v>
      </c>
      <c r="L113" s="11" t="s">
        <v>2</v>
      </c>
      <c r="M113" s="11">
        <v>0.6</v>
      </c>
      <c r="N113" s="12" t="s">
        <v>3</v>
      </c>
      <c r="O113" s="41">
        <f t="shared" si="23"/>
        <v>0.15</v>
      </c>
      <c r="P113" s="115"/>
      <c r="Q113" s="115"/>
      <c r="R113" s="115"/>
      <c r="S113" s="115"/>
    </row>
    <row r="114" spans="1:19" ht="15" customHeight="1">
      <c r="A114" s="115"/>
      <c r="B114" s="96" t="s">
        <v>69</v>
      </c>
      <c r="C114" s="97"/>
      <c r="D114" s="98"/>
      <c r="E114" s="177" t="s">
        <v>70</v>
      </c>
      <c r="F114" s="95"/>
      <c r="G114" s="29">
        <v>2</v>
      </c>
      <c r="H114" s="10" t="s">
        <v>2</v>
      </c>
      <c r="I114" s="34">
        <v>1.2</v>
      </c>
      <c r="J114" s="10" t="s">
        <v>2</v>
      </c>
      <c r="K114" s="27">
        <v>0.125</v>
      </c>
      <c r="L114" s="11" t="s">
        <v>2</v>
      </c>
      <c r="M114" s="34">
        <v>2.1</v>
      </c>
      <c r="N114" s="12" t="s">
        <v>3</v>
      </c>
      <c r="O114" s="41">
        <f t="shared" si="23"/>
        <v>0.63</v>
      </c>
      <c r="P114" s="115"/>
      <c r="Q114" s="115"/>
      <c r="R114" s="115"/>
      <c r="S114" s="115"/>
    </row>
    <row r="115" spans="1:19" ht="21" customHeight="1">
      <c r="A115" s="115"/>
      <c r="B115" s="99"/>
      <c r="C115" s="100"/>
      <c r="D115" s="101"/>
      <c r="E115" s="189" t="s">
        <v>71</v>
      </c>
      <c r="F115" s="95"/>
      <c r="G115" s="43">
        <v>2</v>
      </c>
      <c r="H115" s="10" t="s">
        <v>2</v>
      </c>
      <c r="I115" s="34">
        <v>0.9</v>
      </c>
      <c r="J115" s="10" t="s">
        <v>2</v>
      </c>
      <c r="K115" s="34">
        <v>0.125</v>
      </c>
      <c r="L115" s="11" t="s">
        <v>2</v>
      </c>
      <c r="M115" s="34">
        <v>2</v>
      </c>
      <c r="N115" s="12" t="s">
        <v>3</v>
      </c>
      <c r="O115" s="41">
        <f t="shared" si="23"/>
        <v>0.45</v>
      </c>
      <c r="P115" s="115"/>
      <c r="Q115" s="115"/>
      <c r="R115" s="115"/>
      <c r="S115" s="115"/>
    </row>
    <row r="116" spans="1:19" ht="15" customHeight="1">
      <c r="A116" s="116"/>
      <c r="B116" s="93"/>
      <c r="C116" s="94"/>
      <c r="D116" s="94"/>
      <c r="E116" s="94"/>
      <c r="F116" s="94"/>
      <c r="G116" s="94"/>
      <c r="H116" s="94"/>
      <c r="I116" s="94"/>
      <c r="J116" s="94"/>
      <c r="K116" s="94"/>
      <c r="L116" s="95"/>
      <c r="M116" s="34" t="s">
        <v>5</v>
      </c>
      <c r="N116" s="12" t="s">
        <v>3</v>
      </c>
      <c r="O116" s="27">
        <f>(SUM(O104:O108)-SUM(O109:O115))</f>
        <v>13.559999999999999</v>
      </c>
      <c r="P116" s="116"/>
      <c r="Q116" s="116"/>
      <c r="R116" s="116"/>
      <c r="S116" s="116"/>
    </row>
    <row r="117" spans="1:19" ht="35.25" customHeight="1">
      <c r="A117" s="122">
        <v>13</v>
      </c>
      <c r="B117" s="188" t="s">
        <v>72</v>
      </c>
      <c r="C117" s="100"/>
      <c r="D117" s="100"/>
      <c r="E117" s="100"/>
      <c r="F117" s="100"/>
      <c r="G117" s="100"/>
      <c r="H117" s="100"/>
      <c r="I117" s="100"/>
      <c r="J117" s="100"/>
      <c r="K117" s="100"/>
      <c r="L117" s="100"/>
      <c r="M117" s="100"/>
      <c r="N117" s="100"/>
      <c r="O117" s="101"/>
      <c r="P117" s="149">
        <f>O123</f>
        <v>13.65</v>
      </c>
      <c r="Q117" s="144" t="s">
        <v>73</v>
      </c>
      <c r="R117" s="150"/>
      <c r="S117" s="155"/>
    </row>
    <row r="118" spans="1:19" ht="15" customHeight="1">
      <c r="A118" s="104"/>
      <c r="B118" s="174" t="s">
        <v>74</v>
      </c>
      <c r="C118" s="94"/>
      <c r="D118" s="94"/>
      <c r="E118" s="94"/>
      <c r="F118" s="94"/>
      <c r="G118" s="94"/>
      <c r="H118" s="94"/>
      <c r="I118" s="94"/>
      <c r="J118" s="94"/>
      <c r="K118" s="94"/>
      <c r="L118" s="94"/>
      <c r="M118" s="94"/>
      <c r="N118" s="94"/>
      <c r="O118" s="95"/>
      <c r="P118" s="129"/>
      <c r="Q118" s="128"/>
      <c r="R118" s="127"/>
      <c r="S118" s="132"/>
    </row>
    <row r="119" spans="1:19" ht="15" customHeight="1">
      <c r="A119" s="104"/>
      <c r="B119" s="124" t="s">
        <v>26</v>
      </c>
      <c r="C119" s="97"/>
      <c r="D119" s="97"/>
      <c r="E119" s="97"/>
      <c r="F119" s="98"/>
      <c r="G119" s="10">
        <v>1</v>
      </c>
      <c r="H119" s="37" t="s">
        <v>2</v>
      </c>
      <c r="I119" s="10">
        <v>2</v>
      </c>
      <c r="J119" s="10" t="s">
        <v>2</v>
      </c>
      <c r="K119" s="11">
        <v>5.6</v>
      </c>
      <c r="L119" s="11" t="s">
        <v>2</v>
      </c>
      <c r="M119" s="11">
        <v>0.6</v>
      </c>
      <c r="N119" s="12" t="s">
        <v>3</v>
      </c>
      <c r="O119" s="33">
        <f t="shared" ref="O119:O122" si="24">ROUND(M119*G119*K119*I119,2)</f>
        <v>6.72</v>
      </c>
      <c r="P119" s="129"/>
      <c r="Q119" s="128"/>
      <c r="R119" s="127"/>
      <c r="S119" s="132"/>
    </row>
    <row r="120" spans="1:19" ht="15" customHeight="1">
      <c r="A120" s="104"/>
      <c r="B120" s="127"/>
      <c r="C120" s="128"/>
      <c r="D120" s="128"/>
      <c r="E120" s="128"/>
      <c r="F120" s="129"/>
      <c r="G120" s="10">
        <v>1</v>
      </c>
      <c r="H120" s="37" t="s">
        <v>2</v>
      </c>
      <c r="I120" s="10">
        <v>1</v>
      </c>
      <c r="J120" s="10" t="s">
        <v>2</v>
      </c>
      <c r="K120" s="11">
        <v>6.5</v>
      </c>
      <c r="L120" s="11" t="s">
        <v>2</v>
      </c>
      <c r="M120" s="11">
        <v>0.6</v>
      </c>
      <c r="N120" s="12" t="s">
        <v>3</v>
      </c>
      <c r="O120" s="33">
        <f t="shared" si="24"/>
        <v>3.9</v>
      </c>
      <c r="P120" s="129"/>
      <c r="Q120" s="128"/>
      <c r="R120" s="127"/>
      <c r="S120" s="132"/>
    </row>
    <row r="121" spans="1:19" ht="15" customHeight="1">
      <c r="A121" s="104"/>
      <c r="B121" s="99"/>
      <c r="C121" s="100"/>
      <c r="D121" s="100"/>
      <c r="E121" s="100"/>
      <c r="F121" s="101"/>
      <c r="G121" s="10">
        <v>1</v>
      </c>
      <c r="H121" s="37" t="s">
        <v>2</v>
      </c>
      <c r="I121" s="10">
        <v>1</v>
      </c>
      <c r="J121" s="10" t="s">
        <v>2</v>
      </c>
      <c r="K121" s="11">
        <v>2.8</v>
      </c>
      <c r="L121" s="11" t="s">
        <v>2</v>
      </c>
      <c r="M121" s="11">
        <v>0.6</v>
      </c>
      <c r="N121" s="12" t="s">
        <v>3</v>
      </c>
      <c r="O121" s="33">
        <f t="shared" si="24"/>
        <v>1.68</v>
      </c>
      <c r="P121" s="129"/>
      <c r="Q121" s="128"/>
      <c r="R121" s="127"/>
      <c r="S121" s="132"/>
    </row>
    <row r="122" spans="1:19" ht="15" customHeight="1">
      <c r="A122" s="104"/>
      <c r="B122" s="130" t="s">
        <v>30</v>
      </c>
      <c r="C122" s="94"/>
      <c r="D122" s="94"/>
      <c r="E122" s="94"/>
      <c r="F122" s="95"/>
      <c r="G122" s="10">
        <v>3</v>
      </c>
      <c r="H122" s="37" t="s">
        <v>2</v>
      </c>
      <c r="I122" s="10">
        <v>1</v>
      </c>
      <c r="J122" s="10" t="s">
        <v>2</v>
      </c>
      <c r="K122" s="11">
        <v>1.5</v>
      </c>
      <c r="L122" s="40" t="s">
        <v>2</v>
      </c>
      <c r="M122" s="11">
        <v>0.3</v>
      </c>
      <c r="N122" s="12" t="s">
        <v>3</v>
      </c>
      <c r="O122" s="33">
        <f t="shared" si="24"/>
        <v>1.35</v>
      </c>
      <c r="P122" s="129"/>
      <c r="Q122" s="128"/>
      <c r="R122" s="127"/>
      <c r="S122" s="132"/>
    </row>
    <row r="123" spans="1:19" ht="15" customHeight="1">
      <c r="A123" s="104"/>
      <c r="B123" s="126"/>
      <c r="C123" s="97"/>
      <c r="D123" s="97"/>
      <c r="E123" s="97"/>
      <c r="F123" s="97"/>
      <c r="G123" s="97"/>
      <c r="H123" s="97"/>
      <c r="I123" s="97"/>
      <c r="J123" s="97"/>
      <c r="K123" s="97"/>
      <c r="L123" s="98"/>
      <c r="M123" s="44" t="s">
        <v>5</v>
      </c>
      <c r="N123" s="15" t="s">
        <v>3</v>
      </c>
      <c r="O123" s="45">
        <f>ROUND(SUM(O119:O122),2)</f>
        <v>13.65</v>
      </c>
      <c r="P123" s="101"/>
      <c r="Q123" s="100"/>
      <c r="R123" s="99"/>
      <c r="S123" s="133"/>
    </row>
    <row r="124" spans="1:19" ht="21" customHeight="1">
      <c r="A124" s="123">
        <v>14</v>
      </c>
      <c r="B124" s="192" t="s">
        <v>75</v>
      </c>
      <c r="C124" s="94"/>
      <c r="D124" s="94"/>
      <c r="E124" s="94"/>
      <c r="F124" s="94"/>
      <c r="G124" s="94"/>
      <c r="H124" s="94"/>
      <c r="I124" s="94"/>
      <c r="J124" s="94"/>
      <c r="K124" s="94"/>
      <c r="L124" s="94"/>
      <c r="M124" s="94"/>
      <c r="N124" s="94"/>
      <c r="O124" s="95"/>
      <c r="P124" s="143">
        <f>O137</f>
        <v>179.28</v>
      </c>
      <c r="Q124" s="138" t="s">
        <v>73</v>
      </c>
      <c r="R124" s="141"/>
      <c r="S124" s="134"/>
    </row>
    <row r="125" spans="1:19" ht="15" customHeight="1">
      <c r="A125" s="115"/>
      <c r="B125" s="175" t="s">
        <v>76</v>
      </c>
      <c r="C125" s="94"/>
      <c r="D125" s="94"/>
      <c r="E125" s="94"/>
      <c r="F125" s="94"/>
      <c r="G125" s="94"/>
      <c r="H125" s="94"/>
      <c r="I125" s="94"/>
      <c r="J125" s="94"/>
      <c r="K125" s="94"/>
      <c r="L125" s="94"/>
      <c r="M125" s="94"/>
      <c r="N125" s="94"/>
      <c r="O125" s="95"/>
      <c r="P125" s="129"/>
      <c r="Q125" s="115"/>
      <c r="R125" s="115"/>
      <c r="S125" s="132"/>
    </row>
    <row r="126" spans="1:19" ht="15" customHeight="1">
      <c r="A126" s="115"/>
      <c r="B126" s="190"/>
      <c r="C126" s="94"/>
      <c r="D126" s="94"/>
      <c r="E126" s="94"/>
      <c r="F126" s="95"/>
      <c r="G126" s="10">
        <v>2</v>
      </c>
      <c r="H126" s="37" t="s">
        <v>2</v>
      </c>
      <c r="I126" s="10">
        <v>3</v>
      </c>
      <c r="J126" s="10" t="s">
        <v>2</v>
      </c>
      <c r="K126" s="11">
        <v>5.6</v>
      </c>
      <c r="L126" s="40" t="s">
        <v>2</v>
      </c>
      <c r="M126" s="11">
        <f t="shared" ref="M126:M128" si="25">2.1+0.7</f>
        <v>2.8</v>
      </c>
      <c r="N126" s="12" t="s">
        <v>3</v>
      </c>
      <c r="O126" s="41">
        <f t="shared" ref="O126:O128" si="26">ROUND(M126*I126*K126*G126,2)</f>
        <v>94.08</v>
      </c>
      <c r="P126" s="129"/>
      <c r="Q126" s="115"/>
      <c r="R126" s="115"/>
      <c r="S126" s="132"/>
    </row>
    <row r="127" spans="1:19" ht="15" customHeight="1">
      <c r="A127" s="115"/>
      <c r="B127" s="190"/>
      <c r="C127" s="94"/>
      <c r="D127" s="94"/>
      <c r="E127" s="94"/>
      <c r="F127" s="95"/>
      <c r="G127" s="10">
        <v>2</v>
      </c>
      <c r="H127" s="37" t="s">
        <v>2</v>
      </c>
      <c r="I127" s="10">
        <v>2</v>
      </c>
      <c r="J127" s="10" t="s">
        <v>2</v>
      </c>
      <c r="K127" s="11">
        <v>6.5</v>
      </c>
      <c r="L127" s="40" t="s">
        <v>2</v>
      </c>
      <c r="M127" s="11">
        <f t="shared" si="25"/>
        <v>2.8</v>
      </c>
      <c r="N127" s="12" t="s">
        <v>3</v>
      </c>
      <c r="O127" s="41">
        <f t="shared" si="26"/>
        <v>72.8</v>
      </c>
      <c r="P127" s="129"/>
      <c r="Q127" s="115"/>
      <c r="R127" s="115"/>
      <c r="S127" s="132"/>
    </row>
    <row r="128" spans="1:19" ht="15" customHeight="1">
      <c r="A128" s="115"/>
      <c r="B128" s="190"/>
      <c r="C128" s="94"/>
      <c r="D128" s="94"/>
      <c r="E128" s="94"/>
      <c r="F128" s="95"/>
      <c r="G128" s="10">
        <v>2</v>
      </c>
      <c r="H128" s="37" t="s">
        <v>2</v>
      </c>
      <c r="I128" s="10">
        <v>3</v>
      </c>
      <c r="J128" s="10" t="s">
        <v>2</v>
      </c>
      <c r="K128" s="11">
        <v>2.8</v>
      </c>
      <c r="L128" s="40" t="s">
        <v>2</v>
      </c>
      <c r="M128" s="11">
        <f t="shared" si="25"/>
        <v>2.8</v>
      </c>
      <c r="N128" s="12" t="s">
        <v>3</v>
      </c>
      <c r="O128" s="41">
        <f t="shared" si="26"/>
        <v>47.04</v>
      </c>
      <c r="P128" s="129"/>
      <c r="Q128" s="115"/>
      <c r="R128" s="115"/>
      <c r="S128" s="132"/>
    </row>
    <row r="129" spans="1:19" ht="15" customHeight="1">
      <c r="A129" s="115"/>
      <c r="B129" s="190"/>
      <c r="C129" s="94"/>
      <c r="D129" s="95"/>
      <c r="E129" s="10">
        <v>1</v>
      </c>
      <c r="F129" s="10" t="s">
        <v>2</v>
      </c>
      <c r="G129" s="10">
        <v>2</v>
      </c>
      <c r="H129" s="10" t="s">
        <v>2</v>
      </c>
      <c r="I129" s="42">
        <v>0.5</v>
      </c>
      <c r="J129" s="11" t="s">
        <v>2</v>
      </c>
      <c r="K129" s="11">
        <v>5.6</v>
      </c>
      <c r="L129" s="25" t="s">
        <v>2</v>
      </c>
      <c r="M129" s="11">
        <v>1.5</v>
      </c>
      <c r="N129" s="12" t="s">
        <v>3</v>
      </c>
      <c r="O129" s="41">
        <f>ROUND(M129*G129*K129*I129*E129,2)</f>
        <v>8.4</v>
      </c>
      <c r="P129" s="129"/>
      <c r="Q129" s="115"/>
      <c r="R129" s="115"/>
      <c r="S129" s="132"/>
    </row>
    <row r="130" spans="1:19" ht="15" customHeight="1">
      <c r="A130" s="115"/>
      <c r="B130" s="191" t="s">
        <v>63</v>
      </c>
      <c r="C130" s="97"/>
      <c r="D130" s="98"/>
      <c r="E130" s="176" t="s">
        <v>64</v>
      </c>
      <c r="F130" s="95"/>
      <c r="G130" s="10">
        <v>2</v>
      </c>
      <c r="H130" s="25" t="s">
        <v>2</v>
      </c>
      <c r="I130" s="10">
        <v>2</v>
      </c>
      <c r="J130" s="10" t="s">
        <v>2</v>
      </c>
      <c r="K130" s="11">
        <v>2</v>
      </c>
      <c r="L130" s="11" t="s">
        <v>2</v>
      </c>
      <c r="M130" s="11">
        <v>1.7</v>
      </c>
      <c r="N130" s="12" t="s">
        <v>3</v>
      </c>
      <c r="O130" s="41">
        <f t="shared" ref="O130:O136" si="27">ROUND(M130*G130*K130*I130,2)</f>
        <v>13.6</v>
      </c>
      <c r="P130" s="129"/>
      <c r="Q130" s="115"/>
      <c r="R130" s="115"/>
      <c r="S130" s="132"/>
    </row>
    <row r="131" spans="1:19" ht="15" customHeight="1">
      <c r="A131" s="115"/>
      <c r="B131" s="128"/>
      <c r="C131" s="128"/>
      <c r="D131" s="129"/>
      <c r="E131" s="176" t="s">
        <v>65</v>
      </c>
      <c r="F131" s="95"/>
      <c r="G131" s="10">
        <v>2</v>
      </c>
      <c r="H131" s="25" t="s">
        <v>2</v>
      </c>
      <c r="I131" s="10">
        <v>2</v>
      </c>
      <c r="J131" s="10" t="s">
        <v>2</v>
      </c>
      <c r="K131" s="11">
        <v>1</v>
      </c>
      <c r="L131" s="11" t="s">
        <v>2</v>
      </c>
      <c r="M131" s="11">
        <v>1.7</v>
      </c>
      <c r="N131" s="12" t="s">
        <v>3</v>
      </c>
      <c r="O131" s="41">
        <f t="shared" si="27"/>
        <v>6.8</v>
      </c>
      <c r="P131" s="129"/>
      <c r="Q131" s="115"/>
      <c r="R131" s="115"/>
      <c r="S131" s="132"/>
    </row>
    <row r="132" spans="1:19" ht="15" customHeight="1">
      <c r="A132" s="115"/>
      <c r="B132" s="128"/>
      <c r="C132" s="128"/>
      <c r="D132" s="129"/>
      <c r="E132" s="176" t="s">
        <v>66</v>
      </c>
      <c r="F132" s="95"/>
      <c r="G132" s="10">
        <v>2</v>
      </c>
      <c r="H132" s="25" t="s">
        <v>2</v>
      </c>
      <c r="I132" s="10">
        <v>2</v>
      </c>
      <c r="J132" s="10" t="s">
        <v>2</v>
      </c>
      <c r="K132" s="11">
        <v>2</v>
      </c>
      <c r="L132" s="11" t="s">
        <v>2</v>
      </c>
      <c r="M132" s="11">
        <v>0.6</v>
      </c>
      <c r="N132" s="12" t="s">
        <v>3</v>
      </c>
      <c r="O132" s="41">
        <f t="shared" si="27"/>
        <v>4.8</v>
      </c>
      <c r="P132" s="129"/>
      <c r="Q132" s="115"/>
      <c r="R132" s="115"/>
      <c r="S132" s="132"/>
    </row>
    <row r="133" spans="1:19" ht="15" customHeight="1">
      <c r="A133" s="115"/>
      <c r="B133" s="128"/>
      <c r="C133" s="128"/>
      <c r="D133" s="129"/>
      <c r="E133" s="177" t="s">
        <v>67</v>
      </c>
      <c r="F133" s="95"/>
      <c r="G133" s="10">
        <v>2</v>
      </c>
      <c r="H133" s="25" t="s">
        <v>2</v>
      </c>
      <c r="I133" s="35">
        <v>2</v>
      </c>
      <c r="J133" s="10" t="s">
        <v>2</v>
      </c>
      <c r="K133" s="18">
        <v>1</v>
      </c>
      <c r="L133" s="11" t="s">
        <v>2</v>
      </c>
      <c r="M133" s="18">
        <v>0.6</v>
      </c>
      <c r="N133" s="12" t="s">
        <v>3</v>
      </c>
      <c r="O133" s="41">
        <f t="shared" si="27"/>
        <v>2.4</v>
      </c>
      <c r="P133" s="129"/>
      <c r="Q133" s="115"/>
      <c r="R133" s="115"/>
      <c r="S133" s="132"/>
    </row>
    <row r="134" spans="1:19" ht="58.2" customHeight="1">
      <c r="A134" s="115"/>
      <c r="B134" s="100"/>
      <c r="C134" s="100"/>
      <c r="D134" s="101"/>
      <c r="E134" s="93" t="s">
        <v>68</v>
      </c>
      <c r="F134" s="95"/>
      <c r="G134" s="10">
        <v>2</v>
      </c>
      <c r="H134" s="25" t="s">
        <v>2</v>
      </c>
      <c r="I134" s="10">
        <v>2</v>
      </c>
      <c r="J134" s="10" t="s">
        <v>2</v>
      </c>
      <c r="K134" s="11">
        <v>1</v>
      </c>
      <c r="L134" s="11" t="s">
        <v>2</v>
      </c>
      <c r="M134" s="11">
        <v>0.6</v>
      </c>
      <c r="N134" s="12" t="s">
        <v>3</v>
      </c>
      <c r="O134" s="41">
        <f t="shared" si="27"/>
        <v>2.4</v>
      </c>
      <c r="P134" s="129"/>
      <c r="Q134" s="115"/>
      <c r="R134" s="115"/>
      <c r="S134" s="132"/>
    </row>
    <row r="135" spans="1:19" ht="15" customHeight="1">
      <c r="A135" s="115"/>
      <c r="B135" s="184"/>
      <c r="C135" s="98"/>
      <c r="D135" s="185" t="s">
        <v>69</v>
      </c>
      <c r="E135" s="97"/>
      <c r="F135" s="98"/>
      <c r="G135" s="10">
        <v>2</v>
      </c>
      <c r="H135" s="25" t="s">
        <v>2</v>
      </c>
      <c r="I135" s="29">
        <v>1</v>
      </c>
      <c r="J135" s="10" t="s">
        <v>2</v>
      </c>
      <c r="K135" s="34">
        <v>1.2</v>
      </c>
      <c r="L135" s="11" t="s">
        <v>2</v>
      </c>
      <c r="M135" s="34">
        <v>2.1</v>
      </c>
      <c r="N135" s="12" t="s">
        <v>3</v>
      </c>
      <c r="O135" s="41">
        <f t="shared" si="27"/>
        <v>5.04</v>
      </c>
      <c r="P135" s="129"/>
      <c r="Q135" s="115"/>
      <c r="R135" s="115"/>
      <c r="S135" s="132"/>
    </row>
    <row r="136" spans="1:19" ht="15" customHeight="1">
      <c r="A136" s="115"/>
      <c r="B136" s="100"/>
      <c r="C136" s="101"/>
      <c r="D136" s="99"/>
      <c r="E136" s="100"/>
      <c r="F136" s="101"/>
      <c r="G136" s="10">
        <v>2</v>
      </c>
      <c r="H136" s="25" t="s">
        <v>2</v>
      </c>
      <c r="I136" s="43">
        <v>2</v>
      </c>
      <c r="J136" s="10" t="s">
        <v>2</v>
      </c>
      <c r="K136" s="34">
        <v>1</v>
      </c>
      <c r="L136" s="11" t="s">
        <v>2</v>
      </c>
      <c r="M136" s="34">
        <v>2</v>
      </c>
      <c r="N136" s="12" t="s">
        <v>3</v>
      </c>
      <c r="O136" s="41">
        <f t="shared" si="27"/>
        <v>8</v>
      </c>
      <c r="P136" s="129"/>
      <c r="Q136" s="115"/>
      <c r="R136" s="115"/>
      <c r="S136" s="132"/>
    </row>
    <row r="137" spans="1:19" ht="15" customHeight="1">
      <c r="A137" s="116"/>
      <c r="B137" s="186"/>
      <c r="C137" s="128"/>
      <c r="D137" s="128"/>
      <c r="E137" s="128"/>
      <c r="F137" s="128"/>
      <c r="G137" s="128"/>
      <c r="H137" s="128"/>
      <c r="I137" s="128"/>
      <c r="J137" s="128"/>
      <c r="K137" s="128"/>
      <c r="L137" s="128"/>
      <c r="M137" s="46" t="s">
        <v>5</v>
      </c>
      <c r="N137" s="47" t="s">
        <v>3</v>
      </c>
      <c r="O137" s="48">
        <f>(SUM(O126:O129)-SUM(O130:O136))</f>
        <v>179.28</v>
      </c>
      <c r="P137" s="129"/>
      <c r="Q137" s="115"/>
      <c r="R137" s="115"/>
      <c r="S137" s="133"/>
    </row>
    <row r="138" spans="1:19" ht="84.6" customHeight="1">
      <c r="A138" s="114">
        <v>15</v>
      </c>
      <c r="B138" s="113" t="s">
        <v>191</v>
      </c>
      <c r="C138" s="94"/>
      <c r="D138" s="94"/>
      <c r="E138" s="94"/>
      <c r="F138" s="94"/>
      <c r="G138" s="94"/>
      <c r="H138" s="94"/>
      <c r="I138" s="94"/>
      <c r="J138" s="94"/>
      <c r="K138" s="94"/>
      <c r="L138" s="94"/>
      <c r="M138" s="94"/>
      <c r="N138" s="94"/>
      <c r="O138" s="95"/>
      <c r="P138" s="146">
        <f>O141</f>
        <v>8.85</v>
      </c>
      <c r="Q138" s="124" t="s">
        <v>49</v>
      </c>
      <c r="R138" s="152"/>
      <c r="S138" s="134"/>
    </row>
    <row r="139" spans="1:19" ht="15.75" customHeight="1">
      <c r="A139" s="115"/>
      <c r="B139" s="130"/>
      <c r="C139" s="94"/>
      <c r="D139" s="94"/>
      <c r="E139" s="94"/>
      <c r="F139" s="94"/>
      <c r="G139" s="94"/>
      <c r="H139" s="95"/>
      <c r="I139" s="30">
        <v>2</v>
      </c>
      <c r="J139" s="10" t="s">
        <v>2</v>
      </c>
      <c r="K139" s="40">
        <v>5.6</v>
      </c>
      <c r="L139" s="40" t="s">
        <v>2</v>
      </c>
      <c r="M139" s="11">
        <v>0.5</v>
      </c>
      <c r="N139" s="12" t="s">
        <v>3</v>
      </c>
      <c r="O139" s="34">
        <f t="shared" ref="O139:O140" si="28">ROUND(M139*K139*I139,2)</f>
        <v>5.6</v>
      </c>
      <c r="P139" s="128"/>
      <c r="Q139" s="127"/>
      <c r="R139" s="127"/>
      <c r="S139" s="132"/>
    </row>
    <row r="140" spans="1:19" ht="18.75" customHeight="1">
      <c r="A140" s="115"/>
      <c r="B140" s="130"/>
      <c r="C140" s="94"/>
      <c r="D140" s="94"/>
      <c r="E140" s="94"/>
      <c r="F140" s="94"/>
      <c r="G140" s="94"/>
      <c r="H140" s="95"/>
      <c r="I140" s="30">
        <v>1</v>
      </c>
      <c r="J140" s="10" t="s">
        <v>2</v>
      </c>
      <c r="K140" s="40">
        <v>6.5</v>
      </c>
      <c r="L140" s="40" t="s">
        <v>2</v>
      </c>
      <c r="M140" s="11">
        <v>0.5</v>
      </c>
      <c r="N140" s="12" t="s">
        <v>3</v>
      </c>
      <c r="O140" s="34">
        <f t="shared" si="28"/>
        <v>3.25</v>
      </c>
      <c r="P140" s="128"/>
      <c r="Q140" s="127"/>
      <c r="R140" s="127"/>
      <c r="S140" s="132"/>
    </row>
    <row r="141" spans="1:19" ht="15" customHeight="1">
      <c r="A141" s="116"/>
      <c r="B141" s="96"/>
      <c r="C141" s="97"/>
      <c r="D141" s="97"/>
      <c r="E141" s="97"/>
      <c r="F141" s="97"/>
      <c r="G141" s="97"/>
      <c r="H141" s="97"/>
      <c r="I141" s="97"/>
      <c r="J141" s="97"/>
      <c r="K141" s="97"/>
      <c r="L141" s="98"/>
      <c r="M141" s="38" t="s">
        <v>5</v>
      </c>
      <c r="N141" s="15" t="s">
        <v>3</v>
      </c>
      <c r="O141" s="39">
        <f>ROUND(SUM(O139:O140),2)</f>
        <v>8.85</v>
      </c>
      <c r="P141" s="128"/>
      <c r="Q141" s="127"/>
      <c r="R141" s="127"/>
      <c r="S141" s="132"/>
    </row>
    <row r="142" spans="1:19" ht="55.5" customHeight="1">
      <c r="A142" s="114">
        <v>16</v>
      </c>
      <c r="B142" s="102" t="s">
        <v>77</v>
      </c>
      <c r="C142" s="94"/>
      <c r="D142" s="94"/>
      <c r="E142" s="94"/>
      <c r="F142" s="94"/>
      <c r="G142" s="94"/>
      <c r="H142" s="94"/>
      <c r="I142" s="94"/>
      <c r="J142" s="94"/>
      <c r="K142" s="94"/>
      <c r="L142" s="94"/>
      <c r="M142" s="94"/>
      <c r="N142" s="94"/>
      <c r="O142" s="95"/>
      <c r="P142" s="148">
        <f>O153</f>
        <v>775.66</v>
      </c>
      <c r="Q142" s="138" t="s">
        <v>7</v>
      </c>
      <c r="R142" s="141"/>
      <c r="S142" s="135"/>
    </row>
    <row r="143" spans="1:19" ht="29.25" customHeight="1">
      <c r="A143" s="115"/>
      <c r="B143" s="49" t="s">
        <v>78</v>
      </c>
      <c r="C143" s="9"/>
      <c r="D143" s="9"/>
      <c r="E143" s="9"/>
      <c r="F143" s="9"/>
      <c r="G143" s="9"/>
      <c r="H143" s="25"/>
      <c r="I143" s="9"/>
      <c r="J143" s="25"/>
      <c r="K143" s="50" t="s">
        <v>79</v>
      </c>
      <c r="L143" s="37"/>
      <c r="M143" s="10" t="s">
        <v>80</v>
      </c>
      <c r="N143" s="25"/>
      <c r="O143" s="25"/>
      <c r="P143" s="115"/>
      <c r="Q143" s="115"/>
      <c r="R143" s="115"/>
      <c r="S143" s="115"/>
    </row>
    <row r="144" spans="1:19" ht="25.2" customHeight="1">
      <c r="A144" s="115"/>
      <c r="B144" s="93" t="s">
        <v>81</v>
      </c>
      <c r="C144" s="94"/>
      <c r="D144" s="94"/>
      <c r="E144" s="94"/>
      <c r="F144" s="95"/>
      <c r="G144" s="35">
        <v>1</v>
      </c>
      <c r="H144" s="35" t="s">
        <v>2</v>
      </c>
      <c r="I144" s="10">
        <v>2</v>
      </c>
      <c r="J144" s="10" t="s">
        <v>2</v>
      </c>
      <c r="K144" s="11">
        <v>6.5</v>
      </c>
      <c r="L144" s="37" t="s">
        <v>2</v>
      </c>
      <c r="M144" s="10">
        <v>4.66</v>
      </c>
      <c r="N144" s="10" t="s">
        <v>3</v>
      </c>
      <c r="O144" s="11">
        <f t="shared" ref="O144:O152" si="29">ROUND(M144*K144*I144*G144,2)</f>
        <v>60.58</v>
      </c>
      <c r="P144" s="115"/>
      <c r="Q144" s="115"/>
      <c r="R144" s="115"/>
      <c r="S144" s="115"/>
    </row>
    <row r="145" spans="1:19" ht="15" customHeight="1">
      <c r="A145" s="115"/>
      <c r="B145" s="185" t="s">
        <v>82</v>
      </c>
      <c r="C145" s="97"/>
      <c r="D145" s="97"/>
      <c r="E145" s="97"/>
      <c r="F145" s="98"/>
      <c r="G145" s="35">
        <v>2</v>
      </c>
      <c r="H145" s="35" t="s">
        <v>2</v>
      </c>
      <c r="I145" s="10">
        <v>1</v>
      </c>
      <c r="J145" s="10" t="s">
        <v>2</v>
      </c>
      <c r="K145" s="11">
        <v>1.5</v>
      </c>
      <c r="L145" s="37" t="s">
        <v>2</v>
      </c>
      <c r="M145" s="10">
        <v>4.07</v>
      </c>
      <c r="N145" s="10" t="s">
        <v>3</v>
      </c>
      <c r="O145" s="11">
        <f t="shared" si="29"/>
        <v>12.21</v>
      </c>
      <c r="P145" s="115"/>
      <c r="Q145" s="115"/>
      <c r="R145" s="115"/>
      <c r="S145" s="115"/>
    </row>
    <row r="146" spans="1:19" ht="15" customHeight="1">
      <c r="A146" s="115"/>
      <c r="B146" s="127"/>
      <c r="C146" s="128"/>
      <c r="D146" s="128"/>
      <c r="E146" s="128"/>
      <c r="F146" s="129"/>
      <c r="G146" s="35">
        <v>2</v>
      </c>
      <c r="H146" s="35" t="s">
        <v>2</v>
      </c>
      <c r="I146" s="10">
        <v>2</v>
      </c>
      <c r="J146" s="10" t="s">
        <v>2</v>
      </c>
      <c r="K146" s="11">
        <v>1.2</v>
      </c>
      <c r="L146" s="37" t="s">
        <v>2</v>
      </c>
      <c r="M146" s="10">
        <v>4.07</v>
      </c>
      <c r="N146" s="10" t="s">
        <v>3</v>
      </c>
      <c r="O146" s="11">
        <f t="shared" si="29"/>
        <v>19.54</v>
      </c>
      <c r="P146" s="115"/>
      <c r="Q146" s="115"/>
      <c r="R146" s="115"/>
      <c r="S146" s="115"/>
    </row>
    <row r="147" spans="1:19" ht="15" customHeight="1">
      <c r="A147" s="115"/>
      <c r="B147" s="99"/>
      <c r="C147" s="100"/>
      <c r="D147" s="100"/>
      <c r="E147" s="100"/>
      <c r="F147" s="101"/>
      <c r="G147" s="35">
        <v>2</v>
      </c>
      <c r="H147" s="35" t="s">
        <v>2</v>
      </c>
      <c r="I147" s="10">
        <v>2</v>
      </c>
      <c r="J147" s="10" t="s">
        <v>2</v>
      </c>
      <c r="K147" s="11">
        <v>0.9</v>
      </c>
      <c r="L147" s="37" t="s">
        <v>2</v>
      </c>
      <c r="M147" s="10">
        <v>4.07</v>
      </c>
      <c r="N147" s="10" t="s">
        <v>3</v>
      </c>
      <c r="O147" s="11">
        <f t="shared" si="29"/>
        <v>14.65</v>
      </c>
      <c r="P147" s="115"/>
      <c r="Q147" s="115"/>
      <c r="R147" s="115"/>
      <c r="S147" s="115"/>
    </row>
    <row r="148" spans="1:19" ht="15" customHeight="1">
      <c r="A148" s="115"/>
      <c r="B148" s="185" t="s">
        <v>83</v>
      </c>
      <c r="C148" s="97"/>
      <c r="D148" s="97"/>
      <c r="E148" s="97"/>
      <c r="F148" s="98"/>
      <c r="G148" s="35">
        <v>2</v>
      </c>
      <c r="H148" s="35" t="s">
        <v>2</v>
      </c>
      <c r="I148" s="10">
        <v>2</v>
      </c>
      <c r="J148" s="10" t="s">
        <v>2</v>
      </c>
      <c r="K148" s="11">
        <v>1.7</v>
      </c>
      <c r="L148" s="37" t="s">
        <v>2</v>
      </c>
      <c r="M148" s="10">
        <v>3.49</v>
      </c>
      <c r="N148" s="10" t="s">
        <v>3</v>
      </c>
      <c r="O148" s="11">
        <f t="shared" si="29"/>
        <v>23.73</v>
      </c>
      <c r="P148" s="115"/>
      <c r="Q148" s="115"/>
      <c r="R148" s="115"/>
      <c r="S148" s="115"/>
    </row>
    <row r="149" spans="1:19" ht="15" customHeight="1">
      <c r="A149" s="115"/>
      <c r="B149" s="99"/>
      <c r="C149" s="100"/>
      <c r="D149" s="100"/>
      <c r="E149" s="100"/>
      <c r="F149" s="101"/>
      <c r="G149" s="35">
        <v>2</v>
      </c>
      <c r="H149" s="35" t="s">
        <v>2</v>
      </c>
      <c r="I149" s="10">
        <v>2</v>
      </c>
      <c r="J149" s="10" t="s">
        <v>2</v>
      </c>
      <c r="K149" s="11">
        <v>1.5</v>
      </c>
      <c r="L149" s="37" t="s">
        <v>2</v>
      </c>
      <c r="M149" s="10">
        <v>3.49</v>
      </c>
      <c r="N149" s="10" t="s">
        <v>3</v>
      </c>
      <c r="O149" s="11">
        <f t="shared" si="29"/>
        <v>20.94</v>
      </c>
      <c r="P149" s="115"/>
      <c r="Q149" s="115"/>
      <c r="R149" s="115"/>
      <c r="S149" s="115"/>
    </row>
    <row r="150" spans="1:19" ht="15" customHeight="1">
      <c r="A150" s="115"/>
      <c r="B150" s="178" t="s">
        <v>84</v>
      </c>
      <c r="C150" s="94"/>
      <c r="D150" s="94"/>
      <c r="E150" s="94"/>
      <c r="F150" s="95"/>
      <c r="G150" s="35">
        <v>1</v>
      </c>
      <c r="H150" s="35" t="s">
        <v>2</v>
      </c>
      <c r="I150" s="10">
        <v>2</v>
      </c>
      <c r="J150" s="10" t="s">
        <v>2</v>
      </c>
      <c r="K150" s="11">
        <v>15</v>
      </c>
      <c r="L150" s="37" t="s">
        <v>2</v>
      </c>
      <c r="M150" s="10">
        <v>3.49</v>
      </c>
      <c r="N150" s="10" t="s">
        <v>3</v>
      </c>
      <c r="O150" s="11">
        <f t="shared" si="29"/>
        <v>104.7</v>
      </c>
      <c r="P150" s="115"/>
      <c r="Q150" s="115"/>
      <c r="R150" s="115"/>
      <c r="S150" s="115"/>
    </row>
    <row r="151" spans="1:19" ht="26.4" customHeight="1">
      <c r="A151" s="115"/>
      <c r="B151" s="93" t="s">
        <v>85</v>
      </c>
      <c r="C151" s="94"/>
      <c r="D151" s="94"/>
      <c r="E151" s="94"/>
      <c r="F151" s="95"/>
      <c r="G151" s="35">
        <v>4</v>
      </c>
      <c r="H151" s="35" t="s">
        <v>2</v>
      </c>
      <c r="I151" s="10">
        <v>2</v>
      </c>
      <c r="J151" s="10" t="s">
        <v>2</v>
      </c>
      <c r="K151" s="11">
        <v>3.6</v>
      </c>
      <c r="L151" s="37" t="s">
        <v>2</v>
      </c>
      <c r="M151" s="10">
        <v>3.49</v>
      </c>
      <c r="N151" s="10" t="s">
        <v>3</v>
      </c>
      <c r="O151" s="11">
        <f t="shared" si="29"/>
        <v>100.51</v>
      </c>
      <c r="P151" s="115"/>
      <c r="Q151" s="115"/>
      <c r="R151" s="115"/>
      <c r="S151" s="115"/>
    </row>
    <row r="152" spans="1:19" ht="25.8" customHeight="1">
      <c r="A152" s="115"/>
      <c r="B152" s="93" t="s">
        <v>86</v>
      </c>
      <c r="C152" s="94"/>
      <c r="D152" s="94"/>
      <c r="E152" s="94"/>
      <c r="F152" s="95"/>
      <c r="G152" s="35">
        <v>2</v>
      </c>
      <c r="H152" s="35" t="s">
        <v>2</v>
      </c>
      <c r="I152" s="10">
        <v>4</v>
      </c>
      <c r="J152" s="10" t="s">
        <v>2</v>
      </c>
      <c r="K152" s="11">
        <v>15</v>
      </c>
      <c r="L152" s="37" t="s">
        <v>2</v>
      </c>
      <c r="M152" s="10">
        <v>3.49</v>
      </c>
      <c r="N152" s="10" t="s">
        <v>3</v>
      </c>
      <c r="O152" s="11">
        <f t="shared" si="29"/>
        <v>418.8</v>
      </c>
      <c r="P152" s="115"/>
      <c r="Q152" s="115"/>
      <c r="R152" s="115"/>
      <c r="S152" s="115"/>
    </row>
    <row r="153" spans="1:19" ht="15" customHeight="1">
      <c r="A153" s="116"/>
      <c r="B153" s="130"/>
      <c r="C153" s="94"/>
      <c r="D153" s="94"/>
      <c r="E153" s="94"/>
      <c r="F153" s="94"/>
      <c r="G153" s="94"/>
      <c r="H153" s="94"/>
      <c r="I153" s="94"/>
      <c r="J153" s="94"/>
      <c r="K153" s="94"/>
      <c r="L153" s="95"/>
      <c r="M153" s="25" t="s">
        <v>5</v>
      </c>
      <c r="N153" s="10" t="s">
        <v>3</v>
      </c>
      <c r="O153" s="27">
        <f>ROUND(SUM(O144:O152),2)</f>
        <v>775.66</v>
      </c>
      <c r="P153" s="116"/>
      <c r="Q153" s="116"/>
      <c r="R153" s="116"/>
      <c r="S153" s="116"/>
    </row>
    <row r="154" spans="1:19" ht="66.75" customHeight="1">
      <c r="A154" s="114">
        <v>17</v>
      </c>
      <c r="B154" s="102" t="s">
        <v>87</v>
      </c>
      <c r="C154" s="94"/>
      <c r="D154" s="94"/>
      <c r="E154" s="94"/>
      <c r="F154" s="94"/>
      <c r="G154" s="94"/>
      <c r="H154" s="94"/>
      <c r="I154" s="94"/>
      <c r="J154" s="94"/>
      <c r="K154" s="94"/>
      <c r="L154" s="94"/>
      <c r="M154" s="94"/>
      <c r="N154" s="94"/>
      <c r="O154" s="95"/>
      <c r="P154" s="148">
        <f>O157</f>
        <v>124.8</v>
      </c>
      <c r="Q154" s="138" t="s">
        <v>6</v>
      </c>
      <c r="R154" s="141"/>
      <c r="S154" s="135"/>
    </row>
    <row r="155" spans="1:19" ht="15" customHeight="1">
      <c r="A155" s="115"/>
      <c r="B155" s="102" t="s">
        <v>88</v>
      </c>
      <c r="C155" s="94"/>
      <c r="D155" s="94"/>
      <c r="E155" s="94"/>
      <c r="F155" s="94"/>
      <c r="G155" s="94"/>
      <c r="H155" s="94"/>
      <c r="I155" s="94"/>
      <c r="J155" s="94"/>
      <c r="K155" s="94"/>
      <c r="L155" s="94"/>
      <c r="M155" s="94"/>
      <c r="N155" s="95"/>
      <c r="O155" s="25"/>
      <c r="P155" s="115"/>
      <c r="Q155" s="115"/>
      <c r="R155" s="115"/>
      <c r="S155" s="115"/>
    </row>
    <row r="156" spans="1:19" ht="15" customHeight="1">
      <c r="A156" s="115"/>
      <c r="B156" s="93"/>
      <c r="C156" s="94"/>
      <c r="D156" s="94"/>
      <c r="E156" s="94"/>
      <c r="F156" s="94"/>
      <c r="G156" s="94"/>
      <c r="H156" s="95"/>
      <c r="I156" s="43">
        <v>2</v>
      </c>
      <c r="J156" s="29" t="s">
        <v>2</v>
      </c>
      <c r="K156" s="34">
        <v>16</v>
      </c>
      <c r="L156" s="34" t="s">
        <v>2</v>
      </c>
      <c r="M156" s="34">
        <v>3.9</v>
      </c>
      <c r="N156" s="18" t="s">
        <v>3</v>
      </c>
      <c r="O156" s="34">
        <f>ROUND(M156*K156*I156,2)</f>
        <v>124.8</v>
      </c>
      <c r="P156" s="115"/>
      <c r="Q156" s="115"/>
      <c r="R156" s="115"/>
      <c r="S156" s="115"/>
    </row>
    <row r="157" spans="1:19" ht="15" customHeight="1">
      <c r="A157" s="116"/>
      <c r="B157" s="93"/>
      <c r="C157" s="94"/>
      <c r="D157" s="94"/>
      <c r="E157" s="94"/>
      <c r="F157" s="94"/>
      <c r="G157" s="94"/>
      <c r="H157" s="94"/>
      <c r="I157" s="94"/>
      <c r="J157" s="95"/>
      <c r="K157" s="37" t="s">
        <v>89</v>
      </c>
      <c r="L157" s="37"/>
      <c r="M157" s="37"/>
      <c r="N157" s="12" t="s">
        <v>3</v>
      </c>
      <c r="O157" s="11">
        <f>SUM(O156)</f>
        <v>124.8</v>
      </c>
      <c r="P157" s="116"/>
      <c r="Q157" s="116"/>
      <c r="R157" s="116"/>
      <c r="S157" s="116"/>
    </row>
    <row r="158" spans="1:19" ht="62.25" customHeight="1">
      <c r="A158" s="106">
        <v>18</v>
      </c>
      <c r="B158" s="188" t="s">
        <v>90</v>
      </c>
      <c r="C158" s="100"/>
      <c r="D158" s="100"/>
      <c r="E158" s="100"/>
      <c r="F158" s="100"/>
      <c r="G158" s="100"/>
      <c r="H158" s="100"/>
      <c r="I158" s="100"/>
      <c r="J158" s="100"/>
      <c r="K158" s="100"/>
      <c r="L158" s="100"/>
      <c r="M158" s="100"/>
      <c r="N158" s="100"/>
      <c r="O158" s="101"/>
      <c r="P158" s="149">
        <f>O159</f>
        <v>16</v>
      </c>
      <c r="Q158" s="151" t="s">
        <v>11</v>
      </c>
      <c r="R158" s="153"/>
      <c r="S158" s="154"/>
    </row>
    <row r="159" spans="1:19" ht="15" customHeight="1">
      <c r="A159" s="121"/>
      <c r="B159" s="174" t="s">
        <v>91</v>
      </c>
      <c r="C159" s="94"/>
      <c r="D159" s="94"/>
      <c r="E159" s="94"/>
      <c r="F159" s="94"/>
      <c r="G159" s="94"/>
      <c r="H159" s="94"/>
      <c r="I159" s="94"/>
      <c r="J159" s="94"/>
      <c r="K159" s="94"/>
      <c r="L159" s="94"/>
      <c r="M159" s="95"/>
      <c r="N159" s="51" t="s">
        <v>3</v>
      </c>
      <c r="O159" s="25">
        <f>16</f>
        <v>16</v>
      </c>
      <c r="P159" s="101"/>
      <c r="Q159" s="116"/>
      <c r="R159" s="116"/>
      <c r="S159" s="133"/>
    </row>
    <row r="160" spans="1:19" ht="63.75" customHeight="1">
      <c r="A160" s="119">
        <v>19</v>
      </c>
      <c r="B160" s="102" t="s">
        <v>92</v>
      </c>
      <c r="C160" s="94"/>
      <c r="D160" s="94"/>
      <c r="E160" s="94"/>
      <c r="F160" s="94"/>
      <c r="G160" s="94"/>
      <c r="H160" s="94"/>
      <c r="I160" s="94"/>
      <c r="J160" s="94"/>
      <c r="K160" s="94"/>
      <c r="L160" s="94"/>
      <c r="M160" s="94"/>
      <c r="N160" s="94"/>
      <c r="O160" s="95"/>
      <c r="P160" s="136">
        <f>O161</f>
        <v>29.200000000000003</v>
      </c>
      <c r="Q160" s="138" t="s">
        <v>11</v>
      </c>
      <c r="R160" s="139"/>
      <c r="S160" s="134"/>
    </row>
    <row r="161" spans="1:19" ht="15" customHeight="1">
      <c r="A161" s="105"/>
      <c r="B161" s="113" t="s">
        <v>93</v>
      </c>
      <c r="C161" s="94"/>
      <c r="D161" s="94"/>
      <c r="E161" s="94"/>
      <c r="F161" s="94"/>
      <c r="G161" s="94"/>
      <c r="H161" s="94"/>
      <c r="I161" s="94"/>
      <c r="J161" s="94"/>
      <c r="K161" s="94"/>
      <c r="L161" s="95"/>
      <c r="M161" s="25"/>
      <c r="N161" s="52" t="s">
        <v>3</v>
      </c>
      <c r="O161" s="53">
        <f>15+5.6+5.6+3</f>
        <v>29.200000000000003</v>
      </c>
      <c r="P161" s="101"/>
      <c r="Q161" s="116"/>
      <c r="R161" s="116"/>
      <c r="S161" s="133"/>
    </row>
    <row r="162" spans="1:19" ht="54" customHeight="1">
      <c r="A162" s="187">
        <v>20</v>
      </c>
      <c r="B162" s="113" t="s">
        <v>94</v>
      </c>
      <c r="C162" s="94"/>
      <c r="D162" s="94"/>
      <c r="E162" s="94"/>
      <c r="F162" s="94"/>
      <c r="G162" s="94"/>
      <c r="H162" s="94"/>
      <c r="I162" s="94"/>
      <c r="J162" s="94"/>
      <c r="K162" s="94"/>
      <c r="L162" s="94"/>
      <c r="M162" s="94"/>
      <c r="N162" s="94"/>
      <c r="O162" s="95"/>
      <c r="P162" s="143">
        <f>O168</f>
        <v>0.09</v>
      </c>
      <c r="Q162" s="183" t="s">
        <v>1</v>
      </c>
      <c r="R162" s="141"/>
      <c r="S162" s="134"/>
    </row>
    <row r="163" spans="1:19" ht="15" customHeight="1">
      <c r="A163" s="104"/>
      <c r="B163" s="174" t="s">
        <v>95</v>
      </c>
      <c r="C163" s="94"/>
      <c r="D163" s="94"/>
      <c r="E163" s="94"/>
      <c r="F163" s="94"/>
      <c r="G163" s="94"/>
      <c r="H163" s="94"/>
      <c r="I163" s="94"/>
      <c r="J163" s="94"/>
      <c r="K163" s="94"/>
      <c r="L163" s="94"/>
      <c r="M163" s="94"/>
      <c r="N163" s="94"/>
      <c r="O163" s="95"/>
      <c r="P163" s="129"/>
      <c r="Q163" s="115"/>
      <c r="R163" s="115"/>
      <c r="S163" s="132"/>
    </row>
    <row r="164" spans="1:19" ht="15" customHeight="1">
      <c r="A164" s="104"/>
      <c r="B164" s="113" t="s">
        <v>96</v>
      </c>
      <c r="C164" s="95"/>
      <c r="D164" s="25" t="s">
        <v>70</v>
      </c>
      <c r="E164" s="30">
        <v>2</v>
      </c>
      <c r="F164" s="30" t="s">
        <v>2</v>
      </c>
      <c r="G164" s="30">
        <v>2</v>
      </c>
      <c r="H164" s="11" t="s">
        <v>2</v>
      </c>
      <c r="I164" s="11">
        <v>2.2000000000000002</v>
      </c>
      <c r="J164" s="11" t="s">
        <v>2</v>
      </c>
      <c r="K164" s="11">
        <v>0.1</v>
      </c>
      <c r="L164" s="11" t="s">
        <v>2</v>
      </c>
      <c r="M164" s="11">
        <v>7.4999999999999997E-2</v>
      </c>
      <c r="N164" s="54" t="s">
        <v>3</v>
      </c>
      <c r="O164" s="28">
        <f t="shared" ref="O164:O167" si="30">ROUND(M164*K164*I164*G164*E164,2)</f>
        <v>7.0000000000000007E-2</v>
      </c>
      <c r="P164" s="129"/>
      <c r="Q164" s="115"/>
      <c r="R164" s="115"/>
      <c r="S164" s="132"/>
    </row>
    <row r="165" spans="1:19" ht="15" customHeight="1">
      <c r="A165" s="104"/>
      <c r="B165" s="96"/>
      <c r="C165" s="98"/>
      <c r="D165" s="25" t="s">
        <v>70</v>
      </c>
      <c r="E165" s="30">
        <v>2</v>
      </c>
      <c r="F165" s="30" t="s">
        <v>2</v>
      </c>
      <c r="G165" s="30">
        <v>1</v>
      </c>
      <c r="H165" s="11" t="s">
        <v>2</v>
      </c>
      <c r="I165" s="11">
        <v>1.2</v>
      </c>
      <c r="J165" s="11" t="s">
        <v>2</v>
      </c>
      <c r="K165" s="11">
        <v>0.1</v>
      </c>
      <c r="L165" s="11" t="s">
        <v>2</v>
      </c>
      <c r="M165" s="11">
        <v>7.4999999999999997E-2</v>
      </c>
      <c r="N165" s="54" t="s">
        <v>3</v>
      </c>
      <c r="O165" s="28">
        <f t="shared" si="30"/>
        <v>0.02</v>
      </c>
      <c r="P165" s="129"/>
      <c r="Q165" s="115"/>
      <c r="R165" s="115"/>
      <c r="S165" s="132"/>
    </row>
    <row r="166" spans="1:19" ht="15" customHeight="1">
      <c r="A166" s="104"/>
      <c r="B166" s="17"/>
      <c r="C166" s="55"/>
      <c r="D166" s="56" t="s">
        <v>71</v>
      </c>
      <c r="E166" s="30">
        <v>2</v>
      </c>
      <c r="F166" s="30" t="s">
        <v>2</v>
      </c>
      <c r="G166" s="30">
        <v>1</v>
      </c>
      <c r="H166" s="11" t="s">
        <v>2</v>
      </c>
      <c r="I166" s="11">
        <v>2.2000000000000002</v>
      </c>
      <c r="J166" s="11" t="s">
        <v>2</v>
      </c>
      <c r="K166" s="11">
        <v>0.1</v>
      </c>
      <c r="L166" s="11" t="s">
        <v>2</v>
      </c>
      <c r="M166" s="11">
        <v>7.4999999999999997E-2</v>
      </c>
      <c r="N166" s="54" t="s">
        <v>3</v>
      </c>
      <c r="O166" s="28">
        <f t="shared" si="30"/>
        <v>0.03</v>
      </c>
      <c r="P166" s="129"/>
      <c r="Q166" s="115"/>
      <c r="R166" s="115"/>
      <c r="S166" s="132"/>
    </row>
    <row r="167" spans="1:19" ht="15" customHeight="1">
      <c r="A167" s="104"/>
      <c r="B167" s="17"/>
      <c r="C167" s="55"/>
      <c r="D167" s="56" t="s">
        <v>71</v>
      </c>
      <c r="E167" s="30">
        <v>2</v>
      </c>
      <c r="F167" s="30" t="s">
        <v>2</v>
      </c>
      <c r="G167" s="30">
        <v>1</v>
      </c>
      <c r="H167" s="11" t="s">
        <v>2</v>
      </c>
      <c r="I167" s="11">
        <v>1</v>
      </c>
      <c r="J167" s="11" t="s">
        <v>2</v>
      </c>
      <c r="K167" s="11">
        <v>0.1</v>
      </c>
      <c r="L167" s="11" t="s">
        <v>2</v>
      </c>
      <c r="M167" s="11">
        <v>7.4999999999999997E-2</v>
      </c>
      <c r="N167" s="54" t="s">
        <v>3</v>
      </c>
      <c r="O167" s="28">
        <f t="shared" si="30"/>
        <v>0.02</v>
      </c>
      <c r="P167" s="129"/>
      <c r="Q167" s="115"/>
      <c r="R167" s="115"/>
      <c r="S167" s="132"/>
    </row>
    <row r="168" spans="1:19" ht="15" customHeight="1">
      <c r="A168" s="105"/>
      <c r="B168" s="93"/>
      <c r="C168" s="94"/>
      <c r="D168" s="94"/>
      <c r="E168" s="94"/>
      <c r="F168" s="94"/>
      <c r="G168" s="94"/>
      <c r="H168" s="94"/>
      <c r="I168" s="94"/>
      <c r="J168" s="94"/>
      <c r="K168" s="94"/>
      <c r="L168" s="95"/>
      <c r="M168" s="54" t="s">
        <v>5</v>
      </c>
      <c r="N168" s="54" t="s">
        <v>3</v>
      </c>
      <c r="O168" s="28">
        <f>ROUND(SUM(O164:O165),2)</f>
        <v>0.09</v>
      </c>
      <c r="P168" s="129"/>
      <c r="Q168" s="116"/>
      <c r="R168" s="116"/>
      <c r="S168" s="133"/>
    </row>
    <row r="169" spans="1:19" ht="69" customHeight="1">
      <c r="A169" s="103">
        <v>21</v>
      </c>
      <c r="B169" s="113" t="s">
        <v>97</v>
      </c>
      <c r="C169" s="94"/>
      <c r="D169" s="94"/>
      <c r="E169" s="94"/>
      <c r="F169" s="94"/>
      <c r="G169" s="94"/>
      <c r="H169" s="94"/>
      <c r="I169" s="94"/>
      <c r="J169" s="94"/>
      <c r="K169" s="94"/>
      <c r="L169" s="94"/>
      <c r="M169" s="94"/>
      <c r="N169" s="94"/>
      <c r="O169" s="95"/>
      <c r="P169" s="182">
        <f>O174</f>
        <v>8.82</v>
      </c>
      <c r="Q169" s="138" t="s">
        <v>49</v>
      </c>
      <c r="R169" s="141"/>
      <c r="S169" s="134"/>
    </row>
    <row r="170" spans="1:19" ht="18.600000000000001" customHeight="1">
      <c r="A170" s="104"/>
      <c r="B170" s="174" t="s">
        <v>98</v>
      </c>
      <c r="C170" s="94"/>
      <c r="D170" s="94"/>
      <c r="E170" s="94"/>
      <c r="F170" s="94"/>
      <c r="G170" s="94"/>
      <c r="H170" s="94"/>
      <c r="I170" s="94"/>
      <c r="J170" s="94"/>
      <c r="K170" s="94"/>
      <c r="L170" s="94"/>
      <c r="M170" s="94"/>
      <c r="N170" s="94"/>
      <c r="O170" s="95"/>
      <c r="P170" s="129"/>
      <c r="Q170" s="115"/>
      <c r="R170" s="115"/>
      <c r="S170" s="132"/>
    </row>
    <row r="171" spans="1:19" ht="22.5" customHeight="1">
      <c r="A171" s="104"/>
      <c r="B171" s="113" t="s">
        <v>99</v>
      </c>
      <c r="C171" s="94"/>
      <c r="D171" s="94"/>
      <c r="E171" s="94"/>
      <c r="F171" s="94"/>
      <c r="G171" s="94"/>
      <c r="H171" s="94"/>
      <c r="I171" s="94"/>
      <c r="J171" s="94"/>
      <c r="K171" s="94"/>
      <c r="L171" s="94"/>
      <c r="M171" s="94"/>
      <c r="N171" s="94"/>
      <c r="O171" s="95"/>
      <c r="P171" s="129"/>
      <c r="Q171" s="115"/>
      <c r="R171" s="115"/>
      <c r="S171" s="132"/>
    </row>
    <row r="172" spans="1:19" ht="15" customHeight="1">
      <c r="A172" s="104"/>
      <c r="B172" s="93"/>
      <c r="C172" s="94"/>
      <c r="D172" s="94"/>
      <c r="E172" s="94"/>
      <c r="F172" s="94"/>
      <c r="G172" s="94"/>
      <c r="H172" s="95"/>
      <c r="I172" s="10">
        <v>2</v>
      </c>
      <c r="J172" s="10" t="s">
        <v>2</v>
      </c>
      <c r="K172" s="11">
        <v>1.2</v>
      </c>
      <c r="L172" s="11" t="s">
        <v>2</v>
      </c>
      <c r="M172" s="11">
        <v>2.1</v>
      </c>
      <c r="N172" s="11" t="s">
        <v>3</v>
      </c>
      <c r="O172" s="26">
        <f t="shared" ref="O172:O173" si="31">ROUND(M172*K172*I172,2)</f>
        <v>5.04</v>
      </c>
      <c r="P172" s="129"/>
      <c r="Q172" s="115"/>
      <c r="R172" s="115"/>
      <c r="S172" s="132"/>
    </row>
    <row r="173" spans="1:19" ht="15" customHeight="1">
      <c r="A173" s="104"/>
      <c r="B173" s="93"/>
      <c r="C173" s="94"/>
      <c r="D173" s="94"/>
      <c r="E173" s="94"/>
      <c r="F173" s="94"/>
      <c r="G173" s="94"/>
      <c r="H173" s="95"/>
      <c r="I173" s="10">
        <v>2</v>
      </c>
      <c r="J173" s="10" t="s">
        <v>2</v>
      </c>
      <c r="K173" s="11">
        <v>0.9</v>
      </c>
      <c r="L173" s="11" t="s">
        <v>2</v>
      </c>
      <c r="M173" s="11">
        <v>2.1</v>
      </c>
      <c r="N173" s="11" t="s">
        <v>3</v>
      </c>
      <c r="O173" s="26">
        <f t="shared" si="31"/>
        <v>3.78</v>
      </c>
      <c r="P173" s="129"/>
      <c r="Q173" s="115"/>
      <c r="R173" s="115"/>
      <c r="S173" s="132"/>
    </row>
    <row r="174" spans="1:19" ht="15" customHeight="1">
      <c r="A174" s="104"/>
      <c r="B174" s="93"/>
      <c r="C174" s="94"/>
      <c r="D174" s="94"/>
      <c r="E174" s="94"/>
      <c r="F174" s="94"/>
      <c r="G174" s="94"/>
      <c r="H174" s="94"/>
      <c r="I174" s="94"/>
      <c r="J174" s="94"/>
      <c r="K174" s="94"/>
      <c r="L174" s="95"/>
      <c r="M174" s="11" t="s">
        <v>5</v>
      </c>
      <c r="N174" s="10" t="s">
        <v>3</v>
      </c>
      <c r="O174" s="26">
        <f>ROUND(SUM(O172:O173),2)</f>
        <v>8.82</v>
      </c>
      <c r="P174" s="101"/>
      <c r="Q174" s="116"/>
      <c r="R174" s="116"/>
      <c r="S174" s="133"/>
    </row>
    <row r="175" spans="1:19" ht="30.75" customHeight="1">
      <c r="A175" s="103">
        <v>22</v>
      </c>
      <c r="B175" s="181" t="s">
        <v>100</v>
      </c>
      <c r="C175" s="94"/>
      <c r="D175" s="94"/>
      <c r="E175" s="94"/>
      <c r="F175" s="94"/>
      <c r="G175" s="94"/>
      <c r="H175" s="94"/>
      <c r="I175" s="94"/>
      <c r="J175" s="94"/>
      <c r="K175" s="94"/>
      <c r="L175" s="94"/>
      <c r="M175" s="94"/>
      <c r="N175" s="94"/>
      <c r="O175" s="95"/>
      <c r="P175" s="180">
        <v>12</v>
      </c>
      <c r="Q175" s="138" t="s">
        <v>12</v>
      </c>
      <c r="R175" s="141"/>
      <c r="S175" s="170"/>
    </row>
    <row r="176" spans="1:19" ht="15" customHeight="1">
      <c r="A176" s="105"/>
      <c r="B176" s="113" t="s">
        <v>101</v>
      </c>
      <c r="C176" s="94"/>
      <c r="D176" s="94"/>
      <c r="E176" s="94"/>
      <c r="F176" s="94"/>
      <c r="G176" s="94"/>
      <c r="H176" s="94"/>
      <c r="I176" s="94"/>
      <c r="J176" s="94"/>
      <c r="K176" s="94"/>
      <c r="L176" s="94"/>
      <c r="M176" s="94"/>
      <c r="N176" s="94"/>
      <c r="O176" s="95"/>
      <c r="P176" s="101"/>
      <c r="Q176" s="116"/>
      <c r="R176" s="116"/>
      <c r="S176" s="167"/>
    </row>
    <row r="177" spans="1:19" ht="27.75" customHeight="1">
      <c r="A177" s="103">
        <v>23</v>
      </c>
      <c r="B177" s="113" t="s">
        <v>102</v>
      </c>
      <c r="C177" s="94"/>
      <c r="D177" s="94"/>
      <c r="E177" s="94"/>
      <c r="F177" s="94"/>
      <c r="G177" s="94"/>
      <c r="H177" s="94"/>
      <c r="I177" s="94"/>
      <c r="J177" s="94"/>
      <c r="K177" s="94"/>
      <c r="L177" s="94"/>
      <c r="M177" s="94"/>
      <c r="N177" s="94"/>
      <c r="O177" s="95"/>
      <c r="P177" s="180">
        <v>8</v>
      </c>
      <c r="Q177" s="138" t="s">
        <v>12</v>
      </c>
      <c r="R177" s="141"/>
      <c r="S177" s="170"/>
    </row>
    <row r="178" spans="1:19" ht="24" customHeight="1">
      <c r="A178" s="105"/>
      <c r="B178" s="113" t="s">
        <v>103</v>
      </c>
      <c r="C178" s="94"/>
      <c r="D178" s="94"/>
      <c r="E178" s="94"/>
      <c r="F178" s="94"/>
      <c r="G178" s="94"/>
      <c r="H178" s="94"/>
      <c r="I178" s="94"/>
      <c r="J178" s="94"/>
      <c r="K178" s="94"/>
      <c r="L178" s="94"/>
      <c r="M178" s="94"/>
      <c r="N178" s="94"/>
      <c r="O178" s="95"/>
      <c r="P178" s="101"/>
      <c r="Q178" s="116"/>
      <c r="R178" s="116"/>
      <c r="S178" s="167"/>
    </row>
    <row r="179" spans="1:19" ht="35.25" customHeight="1">
      <c r="A179" s="57">
        <v>24</v>
      </c>
      <c r="B179" s="113" t="s">
        <v>104</v>
      </c>
      <c r="C179" s="94"/>
      <c r="D179" s="94"/>
      <c r="E179" s="94"/>
      <c r="F179" s="94"/>
      <c r="G179" s="94"/>
      <c r="H179" s="94"/>
      <c r="I179" s="94"/>
      <c r="J179" s="94"/>
      <c r="K179" s="94"/>
      <c r="L179" s="94"/>
      <c r="M179" s="94"/>
      <c r="N179" s="94"/>
      <c r="O179" s="95"/>
      <c r="P179" s="58">
        <v>4</v>
      </c>
      <c r="Q179" s="59" t="s">
        <v>12</v>
      </c>
      <c r="R179" s="60"/>
      <c r="S179" s="61"/>
    </row>
    <row r="180" spans="1:19" ht="21.75" customHeight="1">
      <c r="A180" s="114">
        <v>25</v>
      </c>
      <c r="B180" s="113" t="s">
        <v>105</v>
      </c>
      <c r="C180" s="94"/>
      <c r="D180" s="94"/>
      <c r="E180" s="94"/>
      <c r="F180" s="94"/>
      <c r="G180" s="94"/>
      <c r="H180" s="94"/>
      <c r="I180" s="94"/>
      <c r="J180" s="94"/>
      <c r="K180" s="94"/>
      <c r="L180" s="94"/>
      <c r="M180" s="94"/>
      <c r="N180" s="94"/>
      <c r="O180" s="95"/>
      <c r="P180" s="179">
        <v>4</v>
      </c>
      <c r="Q180" s="138" t="s">
        <v>12</v>
      </c>
      <c r="R180" s="141"/>
      <c r="S180" s="134"/>
    </row>
    <row r="181" spans="1:19" ht="15" customHeight="1">
      <c r="A181" s="116"/>
      <c r="B181" s="113" t="s">
        <v>106</v>
      </c>
      <c r="C181" s="94"/>
      <c r="D181" s="94"/>
      <c r="E181" s="94"/>
      <c r="F181" s="94"/>
      <c r="G181" s="94"/>
      <c r="H181" s="94"/>
      <c r="I181" s="94"/>
      <c r="J181" s="94"/>
      <c r="K181" s="94"/>
      <c r="L181" s="94"/>
      <c r="M181" s="94"/>
      <c r="N181" s="94"/>
      <c r="O181" s="95"/>
      <c r="P181" s="100"/>
      <c r="Q181" s="116"/>
      <c r="R181" s="116"/>
      <c r="S181" s="133"/>
    </row>
    <row r="182" spans="1:19" ht="40.5" customHeight="1">
      <c r="A182" s="62">
        <v>26</v>
      </c>
      <c r="B182" s="193" t="s">
        <v>107</v>
      </c>
      <c r="C182" s="97"/>
      <c r="D182" s="97"/>
      <c r="E182" s="97"/>
      <c r="F182" s="97"/>
      <c r="G182" s="97"/>
      <c r="H182" s="97"/>
      <c r="I182" s="97"/>
      <c r="J182" s="97"/>
      <c r="K182" s="97"/>
      <c r="L182" s="97"/>
      <c r="M182" s="97"/>
      <c r="N182" s="97"/>
      <c r="O182" s="98"/>
      <c r="P182" s="13">
        <v>4</v>
      </c>
      <c r="Q182" s="59" t="s">
        <v>12</v>
      </c>
      <c r="R182" s="16"/>
      <c r="S182" s="24"/>
    </row>
    <row r="183" spans="1:19" ht="195" customHeight="1">
      <c r="A183" s="114">
        <v>27</v>
      </c>
      <c r="B183" s="196" t="s">
        <v>108</v>
      </c>
      <c r="C183" s="94"/>
      <c r="D183" s="94"/>
      <c r="E183" s="94"/>
      <c r="F183" s="94"/>
      <c r="G183" s="94"/>
      <c r="H183" s="94"/>
      <c r="I183" s="94"/>
      <c r="J183" s="94"/>
      <c r="K183" s="94"/>
      <c r="L183" s="94"/>
      <c r="M183" s="94"/>
      <c r="N183" s="94"/>
      <c r="O183" s="95"/>
      <c r="P183" s="137">
        <f>O185</f>
        <v>3.6</v>
      </c>
      <c r="Q183" s="138" t="s">
        <v>49</v>
      </c>
      <c r="R183" s="141"/>
      <c r="S183" s="135"/>
    </row>
    <row r="184" spans="1:19" ht="37.5" customHeight="1">
      <c r="A184" s="115"/>
      <c r="B184" s="93" t="s">
        <v>109</v>
      </c>
      <c r="C184" s="94"/>
      <c r="D184" s="94"/>
      <c r="E184" s="94"/>
      <c r="F184" s="94"/>
      <c r="G184" s="94"/>
      <c r="H184" s="95"/>
      <c r="I184" s="35">
        <v>2</v>
      </c>
      <c r="J184" s="35" t="s">
        <v>2</v>
      </c>
      <c r="K184" s="34">
        <v>0.9</v>
      </c>
      <c r="L184" s="34" t="s">
        <v>2</v>
      </c>
      <c r="M184" s="34">
        <v>2</v>
      </c>
      <c r="N184" s="34" t="s">
        <v>3</v>
      </c>
      <c r="O184" s="34">
        <f>ROUND(M184*K184*I184,2)</f>
        <v>3.6</v>
      </c>
      <c r="P184" s="115"/>
      <c r="Q184" s="115"/>
      <c r="R184" s="115"/>
      <c r="S184" s="115"/>
    </row>
    <row r="185" spans="1:19" ht="15" customHeight="1">
      <c r="A185" s="116"/>
      <c r="B185" s="194"/>
      <c r="C185" s="94"/>
      <c r="D185" s="94"/>
      <c r="E185" s="94"/>
      <c r="F185" s="94"/>
      <c r="G185" s="94"/>
      <c r="H185" s="94"/>
      <c r="I185" s="94"/>
      <c r="J185" s="94"/>
      <c r="K185" s="94"/>
      <c r="L185" s="95"/>
      <c r="M185" s="63" t="s">
        <v>5</v>
      </c>
      <c r="N185" s="12" t="s">
        <v>3</v>
      </c>
      <c r="O185" s="34">
        <f>O184</f>
        <v>3.6</v>
      </c>
      <c r="P185" s="116"/>
      <c r="Q185" s="116"/>
      <c r="R185" s="116"/>
      <c r="S185" s="116"/>
    </row>
    <row r="186" spans="1:19" ht="40.5" customHeight="1">
      <c r="A186" s="114">
        <v>28</v>
      </c>
      <c r="B186" s="113" t="s">
        <v>110</v>
      </c>
      <c r="C186" s="94"/>
      <c r="D186" s="94"/>
      <c r="E186" s="94"/>
      <c r="F186" s="94"/>
      <c r="G186" s="94"/>
      <c r="H186" s="94"/>
      <c r="I186" s="94"/>
      <c r="J186" s="94"/>
      <c r="K186" s="94"/>
      <c r="L186" s="94"/>
      <c r="M186" s="94"/>
      <c r="N186" s="94"/>
      <c r="O186" s="95"/>
      <c r="P186" s="137">
        <f>O191</f>
        <v>60.45</v>
      </c>
      <c r="Q186" s="138" t="s">
        <v>111</v>
      </c>
      <c r="R186" s="141"/>
      <c r="S186" s="135"/>
    </row>
    <row r="187" spans="1:19" ht="30.75" customHeight="1">
      <c r="A187" s="115"/>
      <c r="B187" s="113" t="s">
        <v>112</v>
      </c>
      <c r="C187" s="94"/>
      <c r="D187" s="94"/>
      <c r="E187" s="94"/>
      <c r="F187" s="94"/>
      <c r="G187" s="94"/>
      <c r="H187" s="94"/>
      <c r="I187" s="94"/>
      <c r="J187" s="94"/>
      <c r="K187" s="94"/>
      <c r="L187" s="94"/>
      <c r="M187" s="94"/>
      <c r="N187" s="94"/>
      <c r="O187" s="95"/>
      <c r="P187" s="115"/>
      <c r="Q187" s="115"/>
      <c r="R187" s="115"/>
      <c r="S187" s="115"/>
    </row>
    <row r="188" spans="1:19" ht="15" customHeight="1">
      <c r="A188" s="115"/>
      <c r="B188" s="96" t="s">
        <v>113</v>
      </c>
      <c r="C188" s="97"/>
      <c r="D188" s="97"/>
      <c r="E188" s="97"/>
      <c r="F188" s="98"/>
      <c r="G188" s="35">
        <v>2</v>
      </c>
      <c r="H188" s="35" t="s">
        <v>2</v>
      </c>
      <c r="I188" s="35">
        <v>11</v>
      </c>
      <c r="J188" s="35" t="s">
        <v>2</v>
      </c>
      <c r="K188" s="34">
        <v>2</v>
      </c>
      <c r="L188" s="10" t="s">
        <v>8</v>
      </c>
      <c r="M188" s="35">
        <v>0.78500000000000003</v>
      </c>
      <c r="N188" s="50" t="s">
        <v>3</v>
      </c>
      <c r="O188" s="33">
        <f t="shared" ref="O188:O190" si="32">ROUND(M188*K188*I188*G188,2)</f>
        <v>34.54</v>
      </c>
      <c r="P188" s="115"/>
      <c r="Q188" s="115"/>
      <c r="R188" s="115"/>
      <c r="S188" s="115"/>
    </row>
    <row r="189" spans="1:19" ht="15" customHeight="1">
      <c r="A189" s="115"/>
      <c r="B189" s="127"/>
      <c r="C189" s="128"/>
      <c r="D189" s="128"/>
      <c r="E189" s="128"/>
      <c r="F189" s="129"/>
      <c r="G189" s="35">
        <v>2</v>
      </c>
      <c r="H189" s="35" t="s">
        <v>2</v>
      </c>
      <c r="I189" s="35">
        <v>11</v>
      </c>
      <c r="J189" s="35" t="s">
        <v>2</v>
      </c>
      <c r="K189" s="34">
        <v>1</v>
      </c>
      <c r="L189" s="10" t="s">
        <v>8</v>
      </c>
      <c r="M189" s="35">
        <v>0.78500000000000003</v>
      </c>
      <c r="N189" s="50" t="s">
        <v>3</v>
      </c>
      <c r="O189" s="33">
        <f t="shared" si="32"/>
        <v>17.27</v>
      </c>
      <c r="P189" s="115"/>
      <c r="Q189" s="115"/>
      <c r="R189" s="115"/>
      <c r="S189" s="115"/>
    </row>
    <row r="190" spans="1:19" ht="15" customHeight="1">
      <c r="A190" s="115"/>
      <c r="B190" s="99"/>
      <c r="C190" s="100"/>
      <c r="D190" s="100"/>
      <c r="E190" s="100"/>
      <c r="F190" s="101"/>
      <c r="G190" s="35">
        <v>2</v>
      </c>
      <c r="H190" s="35" t="s">
        <v>2</v>
      </c>
      <c r="I190" s="35">
        <v>11</v>
      </c>
      <c r="J190" s="35" t="s">
        <v>2</v>
      </c>
      <c r="K190" s="34">
        <v>0.5</v>
      </c>
      <c r="L190" s="10" t="s">
        <v>8</v>
      </c>
      <c r="M190" s="35">
        <v>0.78500000000000003</v>
      </c>
      <c r="N190" s="50" t="s">
        <v>3</v>
      </c>
      <c r="O190" s="33">
        <f t="shared" si="32"/>
        <v>8.64</v>
      </c>
      <c r="P190" s="115"/>
      <c r="Q190" s="115"/>
      <c r="R190" s="115"/>
      <c r="S190" s="115"/>
    </row>
    <row r="191" spans="1:19" ht="15" customHeight="1">
      <c r="A191" s="116"/>
      <c r="B191" s="130"/>
      <c r="C191" s="94"/>
      <c r="D191" s="94"/>
      <c r="E191" s="94"/>
      <c r="F191" s="94"/>
      <c r="G191" s="94"/>
      <c r="H191" s="94"/>
      <c r="I191" s="94"/>
      <c r="J191" s="94"/>
      <c r="K191" s="94"/>
      <c r="L191" s="95"/>
      <c r="M191" s="35" t="s">
        <v>5</v>
      </c>
      <c r="N191" s="50" t="s">
        <v>3</v>
      </c>
      <c r="O191" s="33">
        <f>ROUND(SUM(O188:O190),2)</f>
        <v>60.45</v>
      </c>
      <c r="P191" s="116"/>
      <c r="Q191" s="116"/>
      <c r="R191" s="116"/>
      <c r="S191" s="116"/>
    </row>
    <row r="192" spans="1:19" ht="99" customHeight="1">
      <c r="A192" s="106">
        <v>29</v>
      </c>
      <c r="B192" s="160" t="s">
        <v>114</v>
      </c>
      <c r="C192" s="128"/>
      <c r="D192" s="128"/>
      <c r="E192" s="128"/>
      <c r="F192" s="128"/>
      <c r="G192" s="128"/>
      <c r="H192" s="128"/>
      <c r="I192" s="128"/>
      <c r="J192" s="128"/>
      <c r="K192" s="128"/>
      <c r="L192" s="128"/>
      <c r="M192" s="128"/>
      <c r="N192" s="128"/>
      <c r="O192" s="129"/>
      <c r="P192" s="198">
        <f>O198</f>
        <v>14.999999999999998</v>
      </c>
      <c r="Q192" s="151" t="s">
        <v>6</v>
      </c>
      <c r="R192" s="153"/>
      <c r="S192" s="155"/>
    </row>
    <row r="193" spans="1:19" ht="19.5" customHeight="1">
      <c r="A193" s="104"/>
      <c r="B193" s="185" t="s">
        <v>115</v>
      </c>
      <c r="C193" s="97"/>
      <c r="D193" s="97"/>
      <c r="E193" s="97"/>
      <c r="F193" s="97"/>
      <c r="G193" s="97"/>
      <c r="H193" s="98"/>
      <c r="I193" s="10">
        <v>2</v>
      </c>
      <c r="J193" s="10" t="s">
        <v>2</v>
      </c>
      <c r="K193" s="11">
        <v>2</v>
      </c>
      <c r="L193" s="11" t="s">
        <v>2</v>
      </c>
      <c r="M193" s="11">
        <v>1.7</v>
      </c>
      <c r="N193" s="11" t="s">
        <v>3</v>
      </c>
      <c r="O193" s="26">
        <f t="shared" ref="O193:O197" si="33">ROUND(M193*K193*I193,2)</f>
        <v>6.8</v>
      </c>
      <c r="P193" s="115"/>
      <c r="Q193" s="115"/>
      <c r="R193" s="115"/>
      <c r="S193" s="132"/>
    </row>
    <row r="194" spans="1:19" ht="15" customHeight="1">
      <c r="A194" s="104"/>
      <c r="B194" s="99"/>
      <c r="C194" s="100"/>
      <c r="D194" s="100"/>
      <c r="E194" s="100"/>
      <c r="F194" s="100"/>
      <c r="G194" s="100"/>
      <c r="H194" s="101"/>
      <c r="I194" s="10">
        <v>2</v>
      </c>
      <c r="J194" s="10" t="s">
        <v>2</v>
      </c>
      <c r="K194" s="11">
        <v>1</v>
      </c>
      <c r="L194" s="11" t="s">
        <v>2</v>
      </c>
      <c r="M194" s="34">
        <v>1.7</v>
      </c>
      <c r="N194" s="35" t="s">
        <v>3</v>
      </c>
      <c r="O194" s="26">
        <f t="shared" si="33"/>
        <v>3.4</v>
      </c>
      <c r="P194" s="115"/>
      <c r="Q194" s="115"/>
      <c r="R194" s="115"/>
      <c r="S194" s="132"/>
    </row>
    <row r="195" spans="1:19" ht="15" customHeight="1">
      <c r="A195" s="104"/>
      <c r="B195" s="195" t="s">
        <v>116</v>
      </c>
      <c r="C195" s="94"/>
      <c r="D195" s="94"/>
      <c r="E195" s="94"/>
      <c r="F195" s="94"/>
      <c r="G195" s="94"/>
      <c r="H195" s="95"/>
      <c r="I195" s="10">
        <v>2</v>
      </c>
      <c r="J195" s="10" t="s">
        <v>2</v>
      </c>
      <c r="K195" s="11">
        <v>1</v>
      </c>
      <c r="L195" s="11" t="s">
        <v>2</v>
      </c>
      <c r="M195" s="34">
        <v>0.6</v>
      </c>
      <c r="N195" s="35" t="s">
        <v>3</v>
      </c>
      <c r="O195" s="26">
        <f t="shared" si="33"/>
        <v>1.2</v>
      </c>
      <c r="P195" s="115"/>
      <c r="Q195" s="115"/>
      <c r="R195" s="115"/>
      <c r="S195" s="132"/>
    </row>
    <row r="196" spans="1:19" ht="28.8" customHeight="1">
      <c r="A196" s="104"/>
      <c r="B196" s="195"/>
      <c r="C196" s="94"/>
      <c r="D196" s="94"/>
      <c r="E196" s="94"/>
      <c r="F196" s="94"/>
      <c r="G196" s="95"/>
      <c r="H196" s="35" t="s">
        <v>117</v>
      </c>
      <c r="I196" s="10">
        <v>2</v>
      </c>
      <c r="J196" s="10" t="s">
        <v>2</v>
      </c>
      <c r="K196" s="11">
        <v>2</v>
      </c>
      <c r="L196" s="11" t="s">
        <v>2</v>
      </c>
      <c r="M196" s="34">
        <v>0.6</v>
      </c>
      <c r="N196" s="35" t="s">
        <v>3</v>
      </c>
      <c r="O196" s="26">
        <f t="shared" si="33"/>
        <v>2.4</v>
      </c>
      <c r="P196" s="115"/>
      <c r="Q196" s="115"/>
      <c r="R196" s="115"/>
      <c r="S196" s="132"/>
    </row>
    <row r="197" spans="1:19" ht="28.2" customHeight="1">
      <c r="A197" s="104"/>
      <c r="B197" s="195"/>
      <c r="C197" s="94"/>
      <c r="D197" s="94"/>
      <c r="E197" s="94"/>
      <c r="F197" s="94"/>
      <c r="G197" s="95"/>
      <c r="H197" s="35" t="s">
        <v>118</v>
      </c>
      <c r="I197" s="10">
        <v>2</v>
      </c>
      <c r="J197" s="10" t="s">
        <v>2</v>
      </c>
      <c r="K197" s="11">
        <v>1</v>
      </c>
      <c r="L197" s="11" t="s">
        <v>2</v>
      </c>
      <c r="M197" s="34">
        <v>0.6</v>
      </c>
      <c r="N197" s="35" t="s">
        <v>3</v>
      </c>
      <c r="O197" s="26">
        <f t="shared" si="33"/>
        <v>1.2</v>
      </c>
      <c r="P197" s="115"/>
      <c r="Q197" s="115"/>
      <c r="R197" s="115"/>
      <c r="S197" s="132"/>
    </row>
    <row r="198" spans="1:19" ht="15" customHeight="1">
      <c r="A198" s="104"/>
      <c r="B198" s="195"/>
      <c r="C198" s="94"/>
      <c r="D198" s="94"/>
      <c r="E198" s="94"/>
      <c r="F198" s="94"/>
      <c r="G198" s="94"/>
      <c r="H198" s="94"/>
      <c r="I198" s="94"/>
      <c r="J198" s="94"/>
      <c r="K198" s="94"/>
      <c r="L198" s="95"/>
      <c r="M198" s="35" t="s">
        <v>5</v>
      </c>
      <c r="N198" s="35" t="s">
        <v>3</v>
      </c>
      <c r="O198" s="33">
        <f>SUM(O193:O197)</f>
        <v>14.999999999999998</v>
      </c>
      <c r="P198" s="116"/>
      <c r="Q198" s="116"/>
      <c r="R198" s="116"/>
      <c r="S198" s="133"/>
    </row>
    <row r="199" spans="1:19" ht="88.8" customHeight="1">
      <c r="A199" s="103">
        <v>30</v>
      </c>
      <c r="B199" s="113" t="s">
        <v>119</v>
      </c>
      <c r="C199" s="94"/>
      <c r="D199" s="94"/>
      <c r="E199" s="94"/>
      <c r="F199" s="94"/>
      <c r="G199" s="94"/>
      <c r="H199" s="94"/>
      <c r="I199" s="94"/>
      <c r="J199" s="94"/>
      <c r="K199" s="94"/>
      <c r="L199" s="94"/>
      <c r="M199" s="94"/>
      <c r="N199" s="94"/>
      <c r="O199" s="95"/>
      <c r="P199" s="136">
        <f>O204</f>
        <v>52.08</v>
      </c>
      <c r="Q199" s="138" t="s">
        <v>49</v>
      </c>
      <c r="R199" s="141"/>
      <c r="S199" s="134"/>
    </row>
    <row r="200" spans="1:19" ht="15" customHeight="1">
      <c r="A200" s="104"/>
      <c r="B200" s="174" t="s">
        <v>120</v>
      </c>
      <c r="C200" s="94"/>
      <c r="D200" s="94"/>
      <c r="E200" s="94"/>
      <c r="F200" s="94"/>
      <c r="G200" s="94"/>
      <c r="H200" s="94"/>
      <c r="I200" s="94"/>
      <c r="J200" s="94"/>
      <c r="K200" s="94"/>
      <c r="L200" s="94"/>
      <c r="M200" s="94"/>
      <c r="N200" s="94"/>
      <c r="O200" s="95"/>
      <c r="P200" s="129"/>
      <c r="Q200" s="115"/>
      <c r="R200" s="115"/>
      <c r="S200" s="132"/>
    </row>
    <row r="201" spans="1:19" ht="15" customHeight="1">
      <c r="A201" s="104"/>
      <c r="B201" s="126" t="s">
        <v>121</v>
      </c>
      <c r="C201" s="97"/>
      <c r="D201" s="97"/>
      <c r="E201" s="97"/>
      <c r="F201" s="97"/>
      <c r="G201" s="97"/>
      <c r="H201" s="98"/>
      <c r="I201" s="30">
        <v>1</v>
      </c>
      <c r="J201" s="10" t="s">
        <v>2</v>
      </c>
      <c r="K201" s="11">
        <v>3.5</v>
      </c>
      <c r="L201" s="11" t="s">
        <v>2</v>
      </c>
      <c r="M201" s="11">
        <v>5.6</v>
      </c>
      <c r="N201" s="12" t="s">
        <v>3</v>
      </c>
      <c r="O201" s="34">
        <f t="shared" ref="O201:O203" si="34">ROUND(M201*K201*I201,2)</f>
        <v>19.600000000000001</v>
      </c>
      <c r="P201" s="129"/>
      <c r="Q201" s="115"/>
      <c r="R201" s="115"/>
      <c r="S201" s="132"/>
    </row>
    <row r="202" spans="1:19" ht="15" customHeight="1">
      <c r="A202" s="104"/>
      <c r="B202" s="99"/>
      <c r="C202" s="100"/>
      <c r="D202" s="100"/>
      <c r="E202" s="100"/>
      <c r="F202" s="100"/>
      <c r="G202" s="100"/>
      <c r="H202" s="101"/>
      <c r="I202" s="30">
        <v>1</v>
      </c>
      <c r="J202" s="10" t="s">
        <v>2</v>
      </c>
      <c r="K202" s="11">
        <v>3</v>
      </c>
      <c r="L202" s="11" t="s">
        <v>2</v>
      </c>
      <c r="M202" s="11">
        <v>5.6</v>
      </c>
      <c r="N202" s="12" t="s">
        <v>3</v>
      </c>
      <c r="O202" s="34">
        <f t="shared" si="34"/>
        <v>16.8</v>
      </c>
      <c r="P202" s="129"/>
      <c r="Q202" s="115"/>
      <c r="R202" s="115"/>
      <c r="S202" s="132"/>
    </row>
    <row r="203" spans="1:19" ht="15" customHeight="1">
      <c r="A203" s="104"/>
      <c r="B203" s="130" t="s">
        <v>122</v>
      </c>
      <c r="C203" s="94"/>
      <c r="D203" s="94"/>
      <c r="E203" s="94"/>
      <c r="F203" s="94"/>
      <c r="G203" s="94"/>
      <c r="H203" s="95"/>
      <c r="I203" s="30">
        <v>2</v>
      </c>
      <c r="J203" s="10" t="s">
        <v>2</v>
      </c>
      <c r="K203" s="11">
        <v>2.8</v>
      </c>
      <c r="L203" s="11" t="s">
        <v>2</v>
      </c>
      <c r="M203" s="11">
        <v>2.8</v>
      </c>
      <c r="N203" s="12" t="s">
        <v>3</v>
      </c>
      <c r="O203" s="34">
        <f t="shared" si="34"/>
        <v>15.68</v>
      </c>
      <c r="P203" s="129"/>
      <c r="Q203" s="115"/>
      <c r="R203" s="115"/>
      <c r="S203" s="132"/>
    </row>
    <row r="204" spans="1:19" ht="15" customHeight="1">
      <c r="A204" s="104"/>
      <c r="B204" s="93"/>
      <c r="C204" s="94"/>
      <c r="D204" s="94"/>
      <c r="E204" s="94"/>
      <c r="F204" s="94"/>
      <c r="G204" s="94"/>
      <c r="H204" s="94"/>
      <c r="I204" s="94"/>
      <c r="J204" s="94"/>
      <c r="K204" s="94"/>
      <c r="L204" s="95"/>
      <c r="M204" s="11" t="s">
        <v>5</v>
      </c>
      <c r="N204" s="12" t="s">
        <v>3</v>
      </c>
      <c r="O204" s="34">
        <f>ROUND(SUM(O201:O203),2)</f>
        <v>52.08</v>
      </c>
      <c r="P204" s="129"/>
      <c r="Q204" s="115"/>
      <c r="R204" s="115"/>
      <c r="S204" s="132"/>
    </row>
    <row r="205" spans="1:19" ht="136.19999999999999" customHeight="1">
      <c r="A205" s="103">
        <v>31</v>
      </c>
      <c r="B205" s="113" t="s">
        <v>123</v>
      </c>
      <c r="C205" s="94"/>
      <c r="D205" s="94"/>
      <c r="E205" s="94"/>
      <c r="F205" s="94"/>
      <c r="G205" s="94"/>
      <c r="H205" s="94"/>
      <c r="I205" s="94"/>
      <c r="J205" s="94"/>
      <c r="K205" s="94"/>
      <c r="L205" s="94"/>
      <c r="M205" s="94"/>
      <c r="N205" s="94"/>
      <c r="O205" s="95"/>
      <c r="P205" s="136">
        <f>O207</f>
        <v>3.9</v>
      </c>
      <c r="Q205" s="138" t="s">
        <v>49</v>
      </c>
      <c r="R205" s="141"/>
      <c r="S205" s="134"/>
    </row>
    <row r="206" spans="1:19" ht="15" customHeight="1">
      <c r="A206" s="104"/>
      <c r="B206" s="93" t="s">
        <v>124</v>
      </c>
      <c r="C206" s="94"/>
      <c r="D206" s="94"/>
      <c r="E206" s="94"/>
      <c r="F206" s="94"/>
      <c r="G206" s="94"/>
      <c r="H206" s="95"/>
      <c r="I206" s="30">
        <v>1</v>
      </c>
      <c r="J206" s="11" t="s">
        <v>2</v>
      </c>
      <c r="K206" s="11">
        <v>6.5</v>
      </c>
      <c r="L206" s="11" t="s">
        <v>2</v>
      </c>
      <c r="M206" s="11">
        <v>0.6</v>
      </c>
      <c r="N206" s="12" t="s">
        <v>3</v>
      </c>
      <c r="O206" s="34">
        <f>ROUND(M206*K206*I206,2)</f>
        <v>3.9</v>
      </c>
      <c r="P206" s="129"/>
      <c r="Q206" s="115"/>
      <c r="R206" s="115"/>
      <c r="S206" s="132"/>
    </row>
    <row r="207" spans="1:19" ht="15" customHeight="1">
      <c r="A207" s="105"/>
      <c r="B207" s="93"/>
      <c r="C207" s="94"/>
      <c r="D207" s="94"/>
      <c r="E207" s="94"/>
      <c r="F207" s="94"/>
      <c r="G207" s="94"/>
      <c r="H207" s="94"/>
      <c r="I207" s="94"/>
      <c r="J207" s="94"/>
      <c r="K207" s="94"/>
      <c r="L207" s="95"/>
      <c r="M207" s="11" t="s">
        <v>5</v>
      </c>
      <c r="N207" s="12" t="s">
        <v>3</v>
      </c>
      <c r="O207" s="34">
        <f>ROUND(SUM(O206),3)</f>
        <v>3.9</v>
      </c>
      <c r="P207" s="101"/>
      <c r="Q207" s="116"/>
      <c r="R207" s="116"/>
      <c r="S207" s="133"/>
    </row>
    <row r="208" spans="1:19" ht="102" customHeight="1">
      <c r="A208" s="103">
        <v>32</v>
      </c>
      <c r="B208" s="111" t="s">
        <v>125</v>
      </c>
      <c r="C208" s="94"/>
      <c r="D208" s="94"/>
      <c r="E208" s="94"/>
      <c r="F208" s="94"/>
      <c r="G208" s="94"/>
      <c r="H208" s="94"/>
      <c r="I208" s="94"/>
      <c r="J208" s="94"/>
      <c r="K208" s="94"/>
      <c r="L208" s="94"/>
      <c r="M208" s="94"/>
      <c r="N208" s="94"/>
      <c r="O208" s="95"/>
      <c r="P208" s="136">
        <f>O212</f>
        <v>38.700000000000003</v>
      </c>
      <c r="Q208" s="138" t="s">
        <v>49</v>
      </c>
      <c r="R208" s="141"/>
      <c r="S208" s="134"/>
    </row>
    <row r="209" spans="1:19" ht="15" customHeight="1">
      <c r="A209" s="104"/>
      <c r="B209" s="126" t="s">
        <v>126</v>
      </c>
      <c r="C209" s="97"/>
      <c r="D209" s="97"/>
      <c r="E209" s="97"/>
      <c r="F209" s="98"/>
      <c r="G209" s="10">
        <v>2</v>
      </c>
      <c r="H209" s="10" t="s">
        <v>2</v>
      </c>
      <c r="I209" s="10">
        <v>1</v>
      </c>
      <c r="J209" s="10" t="s">
        <v>2</v>
      </c>
      <c r="K209" s="11">
        <v>5.6</v>
      </c>
      <c r="L209" s="11" t="s">
        <v>2</v>
      </c>
      <c r="M209" s="11">
        <v>1.8</v>
      </c>
      <c r="N209" s="9" t="s">
        <v>3</v>
      </c>
      <c r="O209" s="34">
        <f t="shared" ref="O209:O210" si="35">ROUND(M209*K209*I209*G209,2)</f>
        <v>20.16</v>
      </c>
      <c r="P209" s="129"/>
      <c r="Q209" s="115"/>
      <c r="R209" s="115"/>
      <c r="S209" s="132"/>
    </row>
    <row r="210" spans="1:19" ht="15" customHeight="1">
      <c r="A210" s="104"/>
      <c r="B210" s="99"/>
      <c r="C210" s="100"/>
      <c r="D210" s="100"/>
      <c r="E210" s="100"/>
      <c r="F210" s="101"/>
      <c r="G210" s="10">
        <v>2</v>
      </c>
      <c r="H210" s="10" t="s">
        <v>2</v>
      </c>
      <c r="I210" s="30">
        <v>2</v>
      </c>
      <c r="J210" s="10" t="s">
        <v>2</v>
      </c>
      <c r="K210" s="11">
        <v>2.8</v>
      </c>
      <c r="L210" s="11" t="s">
        <v>2</v>
      </c>
      <c r="M210" s="11">
        <v>1.8</v>
      </c>
      <c r="N210" s="9" t="s">
        <v>3</v>
      </c>
      <c r="O210" s="34">
        <f t="shared" si="35"/>
        <v>20.16</v>
      </c>
      <c r="P210" s="129"/>
      <c r="Q210" s="115"/>
      <c r="R210" s="115"/>
      <c r="S210" s="132"/>
    </row>
    <row r="211" spans="1:19" ht="15" customHeight="1">
      <c r="A211" s="104"/>
      <c r="B211" s="178" t="s">
        <v>127</v>
      </c>
      <c r="C211" s="94"/>
      <c r="D211" s="94"/>
      <c r="E211" s="94"/>
      <c r="F211" s="94"/>
      <c r="G211" s="94"/>
      <c r="H211" s="94"/>
      <c r="I211" s="94"/>
      <c r="J211" s="95"/>
      <c r="K211" s="11">
        <v>0.9</v>
      </c>
      <c r="L211" s="11" t="s">
        <v>2</v>
      </c>
      <c r="M211" s="11">
        <v>1.8</v>
      </c>
      <c r="N211" s="9" t="s">
        <v>3</v>
      </c>
      <c r="O211" s="34">
        <f>ROUND(M211*K211,2)</f>
        <v>1.62</v>
      </c>
      <c r="P211" s="129"/>
      <c r="Q211" s="115"/>
      <c r="R211" s="115"/>
      <c r="S211" s="132"/>
    </row>
    <row r="212" spans="1:19" ht="15" customHeight="1">
      <c r="A212" s="104"/>
      <c r="B212" s="178"/>
      <c r="C212" s="94"/>
      <c r="D212" s="94"/>
      <c r="E212" s="94"/>
      <c r="F212" s="94"/>
      <c r="G212" s="94"/>
      <c r="H212" s="94"/>
      <c r="I212" s="94"/>
      <c r="J212" s="94"/>
      <c r="K212" s="94"/>
      <c r="L212" s="95"/>
      <c r="M212" s="10" t="s">
        <v>5</v>
      </c>
      <c r="N212" s="9" t="s">
        <v>3</v>
      </c>
      <c r="O212" s="11">
        <f>ROUND(SUM(O209:O210)-O211,2)</f>
        <v>38.700000000000003</v>
      </c>
      <c r="P212" s="101"/>
      <c r="Q212" s="116"/>
      <c r="R212" s="116"/>
      <c r="S212" s="133"/>
    </row>
    <row r="213" spans="1:19" ht="46.8" customHeight="1">
      <c r="A213" s="103">
        <v>33</v>
      </c>
      <c r="B213" s="111" t="s">
        <v>128</v>
      </c>
      <c r="C213" s="94"/>
      <c r="D213" s="94"/>
      <c r="E213" s="94"/>
      <c r="F213" s="94"/>
      <c r="G213" s="94"/>
      <c r="H213" s="94"/>
      <c r="I213" s="94"/>
      <c r="J213" s="94"/>
      <c r="K213" s="94"/>
      <c r="L213" s="94"/>
      <c r="M213" s="94"/>
      <c r="N213" s="94"/>
      <c r="O213" s="95"/>
      <c r="P213" s="136">
        <f>O224</f>
        <v>218.56</v>
      </c>
      <c r="Q213" s="138" t="s">
        <v>49</v>
      </c>
      <c r="R213" s="197"/>
      <c r="S213" s="134"/>
    </row>
    <row r="214" spans="1:19" ht="23.25" customHeight="1">
      <c r="A214" s="104"/>
      <c r="B214" s="126"/>
      <c r="C214" s="97"/>
      <c r="D214" s="97"/>
      <c r="E214" s="97"/>
      <c r="F214" s="98"/>
      <c r="G214" s="10">
        <v>2</v>
      </c>
      <c r="H214" s="37" t="s">
        <v>2</v>
      </c>
      <c r="I214" s="10">
        <v>2</v>
      </c>
      <c r="J214" s="10" t="s">
        <v>2</v>
      </c>
      <c r="K214" s="11">
        <v>6.5</v>
      </c>
      <c r="L214" s="40" t="s">
        <v>2</v>
      </c>
      <c r="M214" s="11">
        <f t="shared" ref="M214:M216" si="36">2.1+0.7</f>
        <v>2.8</v>
      </c>
      <c r="N214" s="12" t="s">
        <v>3</v>
      </c>
      <c r="O214" s="41">
        <f t="shared" ref="O214:O223" si="37">ROUND(M214*I214*K214*G214,2)</f>
        <v>72.8</v>
      </c>
      <c r="P214" s="129"/>
      <c r="Q214" s="115"/>
      <c r="R214" s="128"/>
      <c r="S214" s="132"/>
    </row>
    <row r="215" spans="1:19" ht="15" customHeight="1">
      <c r="A215" s="104"/>
      <c r="B215" s="127"/>
      <c r="C215" s="128"/>
      <c r="D215" s="128"/>
      <c r="E215" s="128"/>
      <c r="F215" s="129"/>
      <c r="G215" s="10">
        <v>2</v>
      </c>
      <c r="H215" s="37" t="s">
        <v>2</v>
      </c>
      <c r="I215" s="10">
        <v>3</v>
      </c>
      <c r="J215" s="10" t="s">
        <v>2</v>
      </c>
      <c r="K215" s="11">
        <v>2.8</v>
      </c>
      <c r="L215" s="40" t="s">
        <v>2</v>
      </c>
      <c r="M215" s="11">
        <f t="shared" si="36"/>
        <v>2.8</v>
      </c>
      <c r="N215" s="12" t="s">
        <v>3</v>
      </c>
      <c r="O215" s="41">
        <f t="shared" si="37"/>
        <v>47.04</v>
      </c>
      <c r="P215" s="129"/>
      <c r="Q215" s="115"/>
      <c r="R215" s="128"/>
      <c r="S215" s="132"/>
    </row>
    <row r="216" spans="1:19" ht="15" customHeight="1">
      <c r="A216" s="104"/>
      <c r="B216" s="127"/>
      <c r="C216" s="128"/>
      <c r="D216" s="128"/>
      <c r="E216" s="128"/>
      <c r="F216" s="129"/>
      <c r="G216" s="10">
        <v>2</v>
      </c>
      <c r="H216" s="37" t="s">
        <v>2</v>
      </c>
      <c r="I216" s="10">
        <v>5</v>
      </c>
      <c r="J216" s="10" t="s">
        <v>2</v>
      </c>
      <c r="K216" s="11">
        <v>5.6</v>
      </c>
      <c r="L216" s="40" t="s">
        <v>2</v>
      </c>
      <c r="M216" s="11">
        <f t="shared" si="36"/>
        <v>2.8</v>
      </c>
      <c r="N216" s="12" t="s">
        <v>3</v>
      </c>
      <c r="O216" s="41">
        <f t="shared" si="37"/>
        <v>156.80000000000001</v>
      </c>
      <c r="P216" s="129"/>
      <c r="Q216" s="115"/>
      <c r="R216" s="128"/>
      <c r="S216" s="132"/>
    </row>
    <row r="217" spans="1:19" ht="15" customHeight="1">
      <c r="A217" s="104"/>
      <c r="B217" s="126" t="s">
        <v>63</v>
      </c>
      <c r="C217" s="97"/>
      <c r="D217" s="98"/>
      <c r="E217" s="176" t="s">
        <v>64</v>
      </c>
      <c r="F217" s="95"/>
      <c r="G217" s="10">
        <v>2</v>
      </c>
      <c r="H217" s="25" t="s">
        <v>2</v>
      </c>
      <c r="I217" s="10">
        <v>2</v>
      </c>
      <c r="J217" s="10" t="s">
        <v>2</v>
      </c>
      <c r="K217" s="11">
        <v>2</v>
      </c>
      <c r="L217" s="11" t="s">
        <v>2</v>
      </c>
      <c r="M217" s="11">
        <v>1.7</v>
      </c>
      <c r="N217" s="12" t="s">
        <v>3</v>
      </c>
      <c r="O217" s="41">
        <f t="shared" si="37"/>
        <v>13.6</v>
      </c>
      <c r="P217" s="129"/>
      <c r="Q217" s="115"/>
      <c r="R217" s="128"/>
      <c r="S217" s="132"/>
    </row>
    <row r="218" spans="1:19" ht="15" customHeight="1">
      <c r="A218" s="104"/>
      <c r="B218" s="127"/>
      <c r="C218" s="128"/>
      <c r="D218" s="129"/>
      <c r="E218" s="176" t="s">
        <v>65</v>
      </c>
      <c r="F218" s="95"/>
      <c r="G218" s="10">
        <v>2</v>
      </c>
      <c r="H218" s="25" t="s">
        <v>2</v>
      </c>
      <c r="I218" s="10">
        <v>2</v>
      </c>
      <c r="J218" s="10" t="s">
        <v>2</v>
      </c>
      <c r="K218" s="11">
        <v>1</v>
      </c>
      <c r="L218" s="11" t="s">
        <v>2</v>
      </c>
      <c r="M218" s="11">
        <v>1.7</v>
      </c>
      <c r="N218" s="12" t="s">
        <v>3</v>
      </c>
      <c r="O218" s="41">
        <f t="shared" si="37"/>
        <v>6.8</v>
      </c>
      <c r="P218" s="129"/>
      <c r="Q218" s="115"/>
      <c r="R218" s="128"/>
      <c r="S218" s="132"/>
    </row>
    <row r="219" spans="1:19" ht="15" customHeight="1">
      <c r="A219" s="104"/>
      <c r="B219" s="127"/>
      <c r="C219" s="128"/>
      <c r="D219" s="129"/>
      <c r="E219" s="176" t="s">
        <v>66</v>
      </c>
      <c r="F219" s="95"/>
      <c r="G219" s="10">
        <v>2</v>
      </c>
      <c r="H219" s="25" t="s">
        <v>2</v>
      </c>
      <c r="I219" s="10">
        <v>2</v>
      </c>
      <c r="J219" s="10" t="s">
        <v>2</v>
      </c>
      <c r="K219" s="11">
        <v>2</v>
      </c>
      <c r="L219" s="11" t="s">
        <v>2</v>
      </c>
      <c r="M219" s="11">
        <v>0.6</v>
      </c>
      <c r="N219" s="12" t="s">
        <v>3</v>
      </c>
      <c r="O219" s="41">
        <f t="shared" si="37"/>
        <v>4.8</v>
      </c>
      <c r="P219" s="129"/>
      <c r="Q219" s="115"/>
      <c r="R219" s="128"/>
      <c r="S219" s="132"/>
    </row>
    <row r="220" spans="1:19" ht="15" customHeight="1">
      <c r="A220" s="104"/>
      <c r="B220" s="99"/>
      <c r="C220" s="100"/>
      <c r="D220" s="101"/>
      <c r="E220" s="177" t="s">
        <v>67</v>
      </c>
      <c r="F220" s="95"/>
      <c r="G220" s="10">
        <v>2</v>
      </c>
      <c r="H220" s="25" t="s">
        <v>2</v>
      </c>
      <c r="I220" s="35">
        <v>1</v>
      </c>
      <c r="J220" s="10" t="s">
        <v>2</v>
      </c>
      <c r="K220" s="18">
        <v>1</v>
      </c>
      <c r="L220" s="11" t="s">
        <v>2</v>
      </c>
      <c r="M220" s="18">
        <v>0.6</v>
      </c>
      <c r="N220" s="12" t="s">
        <v>3</v>
      </c>
      <c r="O220" s="41">
        <f t="shared" si="37"/>
        <v>1.2</v>
      </c>
      <c r="P220" s="129"/>
      <c r="Q220" s="115"/>
      <c r="R220" s="128"/>
      <c r="S220" s="132"/>
    </row>
    <row r="221" spans="1:19" ht="15" customHeight="1">
      <c r="A221" s="104"/>
      <c r="B221" s="176" t="s">
        <v>68</v>
      </c>
      <c r="C221" s="94"/>
      <c r="D221" s="94"/>
      <c r="E221" s="94"/>
      <c r="F221" s="95"/>
      <c r="G221" s="10">
        <v>2</v>
      </c>
      <c r="H221" s="25" t="s">
        <v>2</v>
      </c>
      <c r="I221" s="10">
        <v>3</v>
      </c>
      <c r="J221" s="10" t="s">
        <v>2</v>
      </c>
      <c r="K221" s="11">
        <v>1</v>
      </c>
      <c r="L221" s="11" t="s">
        <v>2</v>
      </c>
      <c r="M221" s="11">
        <v>0.6</v>
      </c>
      <c r="N221" s="12" t="s">
        <v>3</v>
      </c>
      <c r="O221" s="41">
        <f t="shared" si="37"/>
        <v>3.6</v>
      </c>
      <c r="P221" s="129"/>
      <c r="Q221" s="115"/>
      <c r="R221" s="128"/>
      <c r="S221" s="132"/>
    </row>
    <row r="222" spans="1:19" ht="20.25" customHeight="1">
      <c r="A222" s="104"/>
      <c r="B222" s="96" t="s">
        <v>190</v>
      </c>
      <c r="C222" s="97"/>
      <c r="D222" s="98"/>
      <c r="E222" s="177" t="s">
        <v>70</v>
      </c>
      <c r="F222" s="95"/>
      <c r="G222" s="10">
        <v>2</v>
      </c>
      <c r="H222" s="25" t="s">
        <v>2</v>
      </c>
      <c r="I222" s="29">
        <v>2</v>
      </c>
      <c r="J222" s="10" t="s">
        <v>2</v>
      </c>
      <c r="K222" s="34">
        <v>1.2</v>
      </c>
      <c r="L222" s="11" t="s">
        <v>2</v>
      </c>
      <c r="M222" s="34">
        <v>2.1</v>
      </c>
      <c r="N222" s="12" t="s">
        <v>3</v>
      </c>
      <c r="O222" s="41">
        <f t="shared" si="37"/>
        <v>10.08</v>
      </c>
      <c r="P222" s="129"/>
      <c r="Q222" s="115"/>
      <c r="R222" s="128"/>
      <c r="S222" s="132"/>
    </row>
    <row r="223" spans="1:19" ht="28.2" customHeight="1">
      <c r="A223" s="104"/>
      <c r="B223" s="99"/>
      <c r="C223" s="100"/>
      <c r="D223" s="101"/>
      <c r="E223" s="189" t="s">
        <v>71</v>
      </c>
      <c r="F223" s="95"/>
      <c r="G223" s="10">
        <v>2</v>
      </c>
      <c r="H223" s="25" t="s">
        <v>2</v>
      </c>
      <c r="I223" s="43">
        <v>5</v>
      </c>
      <c r="J223" s="10" t="s">
        <v>2</v>
      </c>
      <c r="K223" s="34">
        <v>0.9</v>
      </c>
      <c r="L223" s="11" t="s">
        <v>2</v>
      </c>
      <c r="M223" s="34">
        <v>2</v>
      </c>
      <c r="N223" s="12" t="s">
        <v>3</v>
      </c>
      <c r="O223" s="41">
        <f t="shared" si="37"/>
        <v>18</v>
      </c>
      <c r="P223" s="129"/>
      <c r="Q223" s="115"/>
      <c r="R223" s="128"/>
      <c r="S223" s="132"/>
    </row>
    <row r="224" spans="1:19" ht="15" customHeight="1">
      <c r="A224" s="104"/>
      <c r="B224" s="185"/>
      <c r="C224" s="97"/>
      <c r="D224" s="97"/>
      <c r="E224" s="97"/>
      <c r="F224" s="97"/>
      <c r="G224" s="97"/>
      <c r="H224" s="97"/>
      <c r="I224" s="97"/>
      <c r="J224" s="97"/>
      <c r="K224" s="97"/>
      <c r="L224" s="98"/>
      <c r="M224" s="14" t="s">
        <v>5</v>
      </c>
      <c r="N224" s="64" t="s">
        <v>3</v>
      </c>
      <c r="O224" s="38">
        <f>SUM(O214:O216)-SUM(O217:O223)</f>
        <v>218.56</v>
      </c>
      <c r="P224" s="129"/>
      <c r="Q224" s="115"/>
      <c r="R224" s="128"/>
      <c r="S224" s="132"/>
    </row>
    <row r="225" spans="1:19" ht="18" customHeight="1">
      <c r="A225" s="114">
        <v>34</v>
      </c>
      <c r="B225" s="113" t="s">
        <v>129</v>
      </c>
      <c r="C225" s="94"/>
      <c r="D225" s="94"/>
      <c r="E225" s="94"/>
      <c r="F225" s="94"/>
      <c r="G225" s="94"/>
      <c r="H225" s="94"/>
      <c r="I225" s="94"/>
      <c r="J225" s="94"/>
      <c r="K225" s="94"/>
      <c r="L225" s="94"/>
      <c r="M225" s="94"/>
      <c r="N225" s="94"/>
      <c r="O225" s="95"/>
      <c r="P225" s="137">
        <f>O227</f>
        <v>218.56</v>
      </c>
      <c r="Q225" s="138" t="s">
        <v>73</v>
      </c>
      <c r="R225" s="141"/>
      <c r="S225" s="141"/>
    </row>
    <row r="226" spans="1:19" ht="33.75" customHeight="1">
      <c r="A226" s="115"/>
      <c r="B226" s="113" t="s">
        <v>130</v>
      </c>
      <c r="C226" s="94"/>
      <c r="D226" s="94"/>
      <c r="E226" s="94"/>
      <c r="F226" s="94"/>
      <c r="G226" s="94"/>
      <c r="H226" s="94"/>
      <c r="I226" s="94"/>
      <c r="J226" s="94"/>
      <c r="K226" s="94"/>
      <c r="L226" s="94"/>
      <c r="M226" s="94"/>
      <c r="N226" s="94"/>
      <c r="O226" s="95"/>
      <c r="P226" s="115"/>
      <c r="Q226" s="115"/>
      <c r="R226" s="115"/>
      <c r="S226" s="115"/>
    </row>
    <row r="227" spans="1:19" ht="24" customHeight="1">
      <c r="A227" s="116"/>
      <c r="B227" s="174" t="s">
        <v>9</v>
      </c>
      <c r="C227" s="94"/>
      <c r="D227" s="94"/>
      <c r="E227" s="94"/>
      <c r="F227" s="94"/>
      <c r="G227" s="94"/>
      <c r="H227" s="94"/>
      <c r="I227" s="94"/>
      <c r="J227" s="94"/>
      <c r="K227" s="94"/>
      <c r="L227" s="94"/>
      <c r="M227" s="95"/>
      <c r="N227" s="63" t="s">
        <v>3</v>
      </c>
      <c r="O227" s="41">
        <f>O224</f>
        <v>218.56</v>
      </c>
      <c r="P227" s="116"/>
      <c r="Q227" s="116"/>
      <c r="R227" s="116"/>
      <c r="S227" s="116"/>
    </row>
    <row r="228" spans="1:19" ht="30.75" customHeight="1">
      <c r="A228" s="114">
        <v>35</v>
      </c>
      <c r="B228" s="113" t="s">
        <v>131</v>
      </c>
      <c r="C228" s="94"/>
      <c r="D228" s="94"/>
      <c r="E228" s="94"/>
      <c r="F228" s="94"/>
      <c r="G228" s="94"/>
      <c r="H228" s="94"/>
      <c r="I228" s="94"/>
      <c r="J228" s="94"/>
      <c r="K228" s="94"/>
      <c r="L228" s="94"/>
      <c r="M228" s="94"/>
      <c r="N228" s="94"/>
      <c r="O228" s="95"/>
      <c r="P228" s="137">
        <f>O231</f>
        <v>5.04</v>
      </c>
      <c r="Q228" s="138" t="s">
        <v>49</v>
      </c>
      <c r="R228" s="141"/>
      <c r="S228" s="141"/>
    </row>
    <row r="229" spans="1:19" ht="44.25" customHeight="1">
      <c r="A229" s="115"/>
      <c r="B229" s="113" t="s">
        <v>132</v>
      </c>
      <c r="C229" s="94"/>
      <c r="D229" s="94"/>
      <c r="E229" s="94"/>
      <c r="F229" s="94"/>
      <c r="G229" s="94"/>
      <c r="H229" s="94"/>
      <c r="I229" s="94"/>
      <c r="J229" s="94"/>
      <c r="K229" s="94"/>
      <c r="L229" s="94"/>
      <c r="M229" s="94"/>
      <c r="N229" s="94"/>
      <c r="O229" s="95"/>
      <c r="P229" s="115"/>
      <c r="Q229" s="115"/>
      <c r="R229" s="115"/>
      <c r="S229" s="115"/>
    </row>
    <row r="230" spans="1:19" ht="33" customHeight="1">
      <c r="A230" s="115"/>
      <c r="B230" s="93" t="s">
        <v>133</v>
      </c>
      <c r="C230" s="94"/>
      <c r="D230" s="94"/>
      <c r="E230" s="94"/>
      <c r="F230" s="94"/>
      <c r="G230" s="94"/>
      <c r="H230" s="95"/>
      <c r="I230" s="35">
        <v>2</v>
      </c>
      <c r="J230" s="50" t="s">
        <v>2</v>
      </c>
      <c r="K230" s="34">
        <v>1.2</v>
      </c>
      <c r="L230" s="34" t="s">
        <v>2</v>
      </c>
      <c r="M230" s="34">
        <v>2.1</v>
      </c>
      <c r="N230" s="34" t="s">
        <v>3</v>
      </c>
      <c r="O230" s="34">
        <f>ROUND(M230*K230*I230,2)</f>
        <v>5.04</v>
      </c>
      <c r="P230" s="115"/>
      <c r="Q230" s="115"/>
      <c r="R230" s="115"/>
      <c r="S230" s="115"/>
    </row>
    <row r="231" spans="1:19" ht="35.25" customHeight="1">
      <c r="A231" s="116"/>
      <c r="B231" s="93"/>
      <c r="C231" s="94"/>
      <c r="D231" s="94"/>
      <c r="E231" s="94"/>
      <c r="F231" s="94"/>
      <c r="G231" s="94"/>
      <c r="H231" s="94"/>
      <c r="I231" s="94"/>
      <c r="J231" s="94"/>
      <c r="K231" s="94"/>
      <c r="L231" s="95"/>
      <c r="M231" s="34" t="s">
        <v>5</v>
      </c>
      <c r="N231" s="34" t="s">
        <v>3</v>
      </c>
      <c r="O231" s="34">
        <f>ROUND(SUM(O230),2)</f>
        <v>5.04</v>
      </c>
      <c r="P231" s="116"/>
      <c r="Q231" s="116"/>
      <c r="R231" s="116"/>
      <c r="S231" s="116"/>
    </row>
    <row r="232" spans="1:19" ht="366.6" customHeight="1">
      <c r="A232" s="217">
        <v>36</v>
      </c>
      <c r="B232" s="213" t="s">
        <v>134</v>
      </c>
      <c r="C232" s="214"/>
      <c r="D232" s="214"/>
      <c r="E232" s="214"/>
      <c r="F232" s="214"/>
      <c r="G232" s="214"/>
      <c r="H232" s="214"/>
      <c r="I232" s="214"/>
      <c r="J232" s="214"/>
      <c r="K232" s="214"/>
      <c r="L232" s="214"/>
      <c r="M232" s="214"/>
      <c r="N232" s="214"/>
      <c r="O232" s="215"/>
      <c r="P232" s="149">
        <f>O237</f>
        <v>77.28</v>
      </c>
      <c r="Q232" s="151" t="s">
        <v>73</v>
      </c>
      <c r="R232" s="224"/>
      <c r="S232" s="166"/>
    </row>
    <row r="233" spans="1:19" ht="29.25" customHeight="1">
      <c r="A233" s="115"/>
      <c r="B233" s="113" t="s">
        <v>135</v>
      </c>
      <c r="C233" s="94"/>
      <c r="D233" s="94"/>
      <c r="E233" s="94"/>
      <c r="F233" s="94"/>
      <c r="G233" s="94"/>
      <c r="H233" s="94"/>
      <c r="I233" s="94"/>
      <c r="J233" s="94"/>
      <c r="K233" s="94"/>
      <c r="L233" s="94"/>
      <c r="M233" s="94"/>
      <c r="N233" s="94"/>
      <c r="O233" s="95"/>
      <c r="P233" s="129"/>
      <c r="Q233" s="115"/>
      <c r="R233" s="115"/>
      <c r="S233" s="167"/>
    </row>
    <row r="234" spans="1:19" ht="15" customHeight="1">
      <c r="A234" s="115"/>
      <c r="B234" s="93"/>
      <c r="C234" s="94"/>
      <c r="D234" s="94"/>
      <c r="E234" s="94"/>
      <c r="F234" s="94"/>
      <c r="G234" s="94"/>
      <c r="H234" s="94"/>
      <c r="I234" s="94"/>
      <c r="J234" s="95"/>
      <c r="K234" s="34">
        <v>5.6</v>
      </c>
      <c r="L234" s="34" t="s">
        <v>2</v>
      </c>
      <c r="M234" s="34">
        <v>6.5</v>
      </c>
      <c r="N234" s="50" t="s">
        <v>3</v>
      </c>
      <c r="O234" s="34">
        <f t="shared" ref="O234:O236" si="38">ROUND(M234*K234,2)</f>
        <v>36.4</v>
      </c>
      <c r="P234" s="129"/>
      <c r="Q234" s="115"/>
      <c r="R234" s="115"/>
      <c r="S234" s="167"/>
    </row>
    <row r="235" spans="1:19" ht="15" customHeight="1">
      <c r="A235" s="115"/>
      <c r="B235" s="130"/>
      <c r="C235" s="94"/>
      <c r="D235" s="94"/>
      <c r="E235" s="94"/>
      <c r="F235" s="94"/>
      <c r="G235" s="94"/>
      <c r="H235" s="94"/>
      <c r="I235" s="94"/>
      <c r="J235" s="95"/>
      <c r="K235" s="34">
        <v>2.8</v>
      </c>
      <c r="L235" s="34" t="s">
        <v>2</v>
      </c>
      <c r="M235" s="34">
        <v>5.6</v>
      </c>
      <c r="N235" s="63" t="s">
        <v>3</v>
      </c>
      <c r="O235" s="34">
        <f t="shared" si="38"/>
        <v>15.68</v>
      </c>
      <c r="P235" s="129"/>
      <c r="Q235" s="115"/>
      <c r="R235" s="115"/>
      <c r="S235" s="167"/>
    </row>
    <row r="236" spans="1:19" ht="15" customHeight="1">
      <c r="A236" s="115"/>
      <c r="B236" s="130"/>
      <c r="C236" s="94"/>
      <c r="D236" s="94"/>
      <c r="E236" s="94"/>
      <c r="F236" s="94"/>
      <c r="G236" s="94"/>
      <c r="H236" s="94"/>
      <c r="I236" s="94"/>
      <c r="J236" s="95"/>
      <c r="K236" s="34">
        <v>4.5</v>
      </c>
      <c r="L236" s="34" t="s">
        <v>2</v>
      </c>
      <c r="M236" s="34">
        <v>5.6</v>
      </c>
      <c r="N236" s="65" t="s">
        <v>3</v>
      </c>
      <c r="O236" s="34">
        <f t="shared" si="38"/>
        <v>25.2</v>
      </c>
      <c r="P236" s="129"/>
      <c r="Q236" s="115"/>
      <c r="R236" s="115"/>
      <c r="S236" s="167"/>
    </row>
    <row r="237" spans="1:19" ht="15" customHeight="1">
      <c r="A237" s="116"/>
      <c r="B237" s="130"/>
      <c r="C237" s="94"/>
      <c r="D237" s="94"/>
      <c r="E237" s="94"/>
      <c r="F237" s="94"/>
      <c r="G237" s="94"/>
      <c r="H237" s="94"/>
      <c r="I237" s="94"/>
      <c r="J237" s="94"/>
      <c r="K237" s="94"/>
      <c r="L237" s="95"/>
      <c r="M237" s="18" t="s">
        <v>5</v>
      </c>
      <c r="N237" s="65" t="s">
        <v>3</v>
      </c>
      <c r="O237" s="34">
        <f>SUM(O234:O236)</f>
        <v>77.28</v>
      </c>
      <c r="P237" s="101"/>
      <c r="Q237" s="116"/>
      <c r="R237" s="116"/>
      <c r="S237" s="168"/>
    </row>
    <row r="238" spans="1:19" ht="23.25" customHeight="1">
      <c r="A238" s="225" t="s">
        <v>136</v>
      </c>
      <c r="B238" s="128"/>
      <c r="C238" s="128"/>
      <c r="D238" s="128"/>
      <c r="E238" s="128"/>
      <c r="F238" s="128"/>
      <c r="G238" s="128"/>
      <c r="H238" s="128"/>
      <c r="I238" s="128"/>
      <c r="J238" s="128"/>
      <c r="K238" s="128"/>
      <c r="L238" s="128"/>
      <c r="M238" s="128"/>
      <c r="N238" s="128"/>
      <c r="O238" s="128"/>
      <c r="P238" s="128"/>
      <c r="Q238" s="128"/>
      <c r="R238" s="8"/>
      <c r="S238" s="66"/>
    </row>
    <row r="239" spans="1:19" ht="67.5" customHeight="1">
      <c r="A239" s="114">
        <v>37</v>
      </c>
      <c r="B239" s="196" t="s">
        <v>137</v>
      </c>
      <c r="C239" s="94"/>
      <c r="D239" s="94"/>
      <c r="E239" s="94"/>
      <c r="F239" s="94"/>
      <c r="G239" s="94"/>
      <c r="H239" s="94"/>
      <c r="I239" s="94"/>
      <c r="J239" s="94"/>
      <c r="K239" s="94"/>
      <c r="L239" s="94"/>
      <c r="M239" s="94"/>
      <c r="N239" s="94"/>
      <c r="O239" s="95"/>
      <c r="P239" s="180">
        <v>2</v>
      </c>
      <c r="Q239" s="138" t="s">
        <v>138</v>
      </c>
      <c r="R239" s="216"/>
      <c r="S239" s="134"/>
    </row>
    <row r="240" spans="1:19" ht="25.5" customHeight="1">
      <c r="A240" s="116"/>
      <c r="B240" s="113" t="s">
        <v>139</v>
      </c>
      <c r="C240" s="94"/>
      <c r="D240" s="94"/>
      <c r="E240" s="94"/>
      <c r="F240" s="94"/>
      <c r="G240" s="94"/>
      <c r="H240" s="94"/>
      <c r="I240" s="94"/>
      <c r="J240" s="94"/>
      <c r="K240" s="94"/>
      <c r="L240" s="94"/>
      <c r="M240" s="94"/>
      <c r="N240" s="94"/>
      <c r="O240" s="95"/>
      <c r="P240" s="101"/>
      <c r="Q240" s="116"/>
      <c r="R240" s="116"/>
      <c r="S240" s="133"/>
    </row>
    <row r="241" spans="1:19" ht="66" customHeight="1">
      <c r="A241" s="7">
        <v>38</v>
      </c>
      <c r="B241" s="160" t="s">
        <v>140</v>
      </c>
      <c r="C241" s="128"/>
      <c r="D241" s="128"/>
      <c r="E241" s="128"/>
      <c r="F241" s="128"/>
      <c r="G241" s="128"/>
      <c r="H241" s="128"/>
      <c r="I241" s="128"/>
      <c r="J241" s="128"/>
      <c r="K241" s="128"/>
      <c r="L241" s="128"/>
      <c r="M241" s="128"/>
      <c r="N241" s="128"/>
      <c r="O241" s="128"/>
      <c r="P241" s="68">
        <v>3</v>
      </c>
      <c r="Q241" s="23" t="s">
        <v>138</v>
      </c>
      <c r="R241" s="67"/>
      <c r="S241" s="24"/>
    </row>
    <row r="242" spans="1:19" ht="23.25" customHeight="1">
      <c r="A242" s="103">
        <v>39</v>
      </c>
      <c r="B242" s="196" t="s">
        <v>141</v>
      </c>
      <c r="C242" s="94"/>
      <c r="D242" s="94"/>
      <c r="E242" s="94"/>
      <c r="F242" s="94"/>
      <c r="G242" s="94"/>
      <c r="H242" s="94"/>
      <c r="I242" s="94"/>
      <c r="J242" s="94"/>
      <c r="K242" s="94"/>
      <c r="L242" s="94"/>
      <c r="M242" s="94"/>
      <c r="N242" s="94"/>
      <c r="O242" s="95"/>
      <c r="P242" s="180">
        <v>2</v>
      </c>
      <c r="Q242" s="219" t="s">
        <v>138</v>
      </c>
      <c r="R242" s="216"/>
      <c r="S242" s="134"/>
    </row>
    <row r="243" spans="1:19" ht="15" customHeight="1">
      <c r="A243" s="105"/>
      <c r="B243" s="113" t="s">
        <v>142</v>
      </c>
      <c r="C243" s="94"/>
      <c r="D243" s="94"/>
      <c r="E243" s="94"/>
      <c r="F243" s="94"/>
      <c r="G243" s="94"/>
      <c r="H243" s="94"/>
      <c r="I243" s="94"/>
      <c r="J243" s="94"/>
      <c r="K243" s="94"/>
      <c r="L243" s="94"/>
      <c r="M243" s="94"/>
      <c r="N243" s="94"/>
      <c r="O243" s="95"/>
      <c r="P243" s="101"/>
      <c r="Q243" s="116"/>
      <c r="R243" s="116"/>
      <c r="S243" s="133"/>
    </row>
    <row r="244" spans="1:19" ht="30.75" customHeight="1">
      <c r="A244" s="117">
        <v>40</v>
      </c>
      <c r="B244" s="113" t="s">
        <v>143</v>
      </c>
      <c r="C244" s="94"/>
      <c r="D244" s="94"/>
      <c r="E244" s="94"/>
      <c r="F244" s="94"/>
      <c r="G244" s="94"/>
      <c r="H244" s="94"/>
      <c r="I244" s="94"/>
      <c r="J244" s="94"/>
      <c r="K244" s="94"/>
      <c r="L244" s="94"/>
      <c r="M244" s="94"/>
      <c r="N244" s="94"/>
      <c r="O244" s="95"/>
      <c r="P244" s="220">
        <v>4</v>
      </c>
      <c r="Q244" s="183" t="s">
        <v>138</v>
      </c>
      <c r="R244" s="216"/>
      <c r="S244" s="134"/>
    </row>
    <row r="245" spans="1:19" ht="21.75" customHeight="1">
      <c r="A245" s="108"/>
      <c r="B245" s="113" t="s">
        <v>142</v>
      </c>
      <c r="C245" s="94"/>
      <c r="D245" s="94"/>
      <c r="E245" s="94"/>
      <c r="F245" s="94"/>
      <c r="G245" s="94"/>
      <c r="H245" s="94"/>
      <c r="I245" s="94"/>
      <c r="J245" s="94"/>
      <c r="K245" s="94"/>
      <c r="L245" s="94"/>
      <c r="M245" s="94"/>
      <c r="N245" s="94"/>
      <c r="O245" s="95"/>
      <c r="P245" s="101"/>
      <c r="Q245" s="116"/>
      <c r="R245" s="116"/>
      <c r="S245" s="133"/>
    </row>
    <row r="246" spans="1:19" ht="69" customHeight="1">
      <c r="A246" s="103">
        <v>41</v>
      </c>
      <c r="B246" s="113" t="s">
        <v>144</v>
      </c>
      <c r="C246" s="94"/>
      <c r="D246" s="94"/>
      <c r="E246" s="94"/>
      <c r="F246" s="94"/>
      <c r="G246" s="94"/>
      <c r="H246" s="94"/>
      <c r="I246" s="94"/>
      <c r="J246" s="94"/>
      <c r="K246" s="94"/>
      <c r="L246" s="94"/>
      <c r="M246" s="94"/>
      <c r="N246" s="94"/>
      <c r="O246" s="95"/>
      <c r="P246" s="143">
        <v>15</v>
      </c>
      <c r="Q246" s="138" t="s">
        <v>145</v>
      </c>
      <c r="R246" s="216"/>
      <c r="S246" s="134"/>
    </row>
    <row r="247" spans="1:19" ht="21" customHeight="1">
      <c r="A247" s="104"/>
      <c r="B247" s="113" t="s">
        <v>146</v>
      </c>
      <c r="C247" s="94"/>
      <c r="D247" s="94"/>
      <c r="E247" s="94"/>
      <c r="F247" s="94"/>
      <c r="G247" s="94"/>
      <c r="H247" s="94"/>
      <c r="I247" s="94"/>
      <c r="J247" s="94"/>
      <c r="K247" s="94"/>
      <c r="L247" s="94"/>
      <c r="M247" s="94"/>
      <c r="N247" s="94"/>
      <c r="O247" s="95"/>
      <c r="P247" s="129"/>
      <c r="Q247" s="115"/>
      <c r="R247" s="115"/>
      <c r="S247" s="132"/>
    </row>
    <row r="248" spans="1:19" ht="22.5" customHeight="1">
      <c r="A248" s="104"/>
      <c r="B248" s="222" t="s">
        <v>147</v>
      </c>
      <c r="C248" s="97"/>
      <c r="D248" s="97"/>
      <c r="E248" s="97"/>
      <c r="F248" s="97"/>
      <c r="G248" s="97"/>
      <c r="H248" s="97"/>
      <c r="I248" s="97"/>
      <c r="J248" s="97"/>
      <c r="K248" s="97"/>
      <c r="L248" s="97"/>
      <c r="M248" s="97"/>
      <c r="N248" s="97"/>
      <c r="O248" s="98"/>
      <c r="P248" s="129"/>
      <c r="Q248" s="115"/>
      <c r="R248" s="115"/>
      <c r="S248" s="132"/>
    </row>
    <row r="249" spans="1:19" ht="85.2" customHeight="1">
      <c r="A249" s="114">
        <v>42</v>
      </c>
      <c r="B249" s="113" t="s">
        <v>148</v>
      </c>
      <c r="C249" s="94"/>
      <c r="D249" s="94"/>
      <c r="E249" s="94"/>
      <c r="F249" s="94"/>
      <c r="G249" s="94"/>
      <c r="H249" s="94"/>
      <c r="I249" s="94"/>
      <c r="J249" s="94"/>
      <c r="K249" s="94"/>
      <c r="L249" s="94"/>
      <c r="M249" s="94"/>
      <c r="N249" s="94"/>
      <c r="O249" s="95"/>
      <c r="P249" s="137">
        <v>10</v>
      </c>
      <c r="Q249" s="138" t="s">
        <v>145</v>
      </c>
      <c r="R249" s="216"/>
      <c r="S249" s="135"/>
    </row>
    <row r="250" spans="1:19" ht="25.5" customHeight="1">
      <c r="A250" s="115"/>
      <c r="B250" s="113" t="s">
        <v>146</v>
      </c>
      <c r="C250" s="94"/>
      <c r="D250" s="94"/>
      <c r="E250" s="94"/>
      <c r="F250" s="94"/>
      <c r="G250" s="94"/>
      <c r="H250" s="94"/>
      <c r="I250" s="94"/>
      <c r="J250" s="94"/>
      <c r="K250" s="94"/>
      <c r="L250" s="94"/>
      <c r="M250" s="94"/>
      <c r="N250" s="94"/>
      <c r="O250" s="95"/>
      <c r="P250" s="115"/>
      <c r="Q250" s="115"/>
      <c r="R250" s="115"/>
      <c r="S250" s="115"/>
    </row>
    <row r="251" spans="1:19" ht="21" customHeight="1">
      <c r="A251" s="116"/>
      <c r="B251" s="113" t="s">
        <v>149</v>
      </c>
      <c r="C251" s="94"/>
      <c r="D251" s="94"/>
      <c r="E251" s="94"/>
      <c r="F251" s="94"/>
      <c r="G251" s="94"/>
      <c r="H251" s="94"/>
      <c r="I251" s="94"/>
      <c r="J251" s="94"/>
      <c r="K251" s="94"/>
      <c r="L251" s="94"/>
      <c r="M251" s="94"/>
      <c r="N251" s="94"/>
      <c r="O251" s="95"/>
      <c r="P251" s="116"/>
      <c r="Q251" s="116"/>
      <c r="R251" s="116"/>
      <c r="S251" s="116"/>
    </row>
    <row r="252" spans="1:19" ht="33" customHeight="1">
      <c r="A252" s="114">
        <v>43</v>
      </c>
      <c r="B252" s="113" t="s">
        <v>150</v>
      </c>
      <c r="C252" s="94"/>
      <c r="D252" s="94"/>
      <c r="E252" s="94"/>
      <c r="F252" s="94"/>
      <c r="G252" s="94"/>
      <c r="H252" s="94"/>
      <c r="I252" s="94"/>
      <c r="J252" s="94"/>
      <c r="K252" s="94"/>
      <c r="L252" s="94"/>
      <c r="M252" s="94"/>
      <c r="N252" s="94"/>
      <c r="O252" s="95"/>
      <c r="P252" s="138">
        <v>2</v>
      </c>
      <c r="Q252" s="138" t="s">
        <v>12</v>
      </c>
      <c r="R252" s="216"/>
      <c r="S252" s="135"/>
    </row>
    <row r="253" spans="1:19" ht="46.5" customHeight="1">
      <c r="A253" s="116"/>
      <c r="B253" s="113" t="s">
        <v>151</v>
      </c>
      <c r="C253" s="94"/>
      <c r="D253" s="94"/>
      <c r="E253" s="94"/>
      <c r="F253" s="94"/>
      <c r="G253" s="94"/>
      <c r="H253" s="94"/>
      <c r="I253" s="94"/>
      <c r="J253" s="94"/>
      <c r="K253" s="94"/>
      <c r="L253" s="94"/>
      <c r="M253" s="94"/>
      <c r="N253" s="94"/>
      <c r="O253" s="95"/>
      <c r="P253" s="116"/>
      <c r="Q253" s="116"/>
      <c r="R253" s="116"/>
      <c r="S253" s="116"/>
    </row>
    <row r="254" spans="1:19" ht="56.25" customHeight="1">
      <c r="A254" s="69">
        <v>44</v>
      </c>
      <c r="B254" s="188" t="s">
        <v>152</v>
      </c>
      <c r="C254" s="100"/>
      <c r="D254" s="100"/>
      <c r="E254" s="100"/>
      <c r="F254" s="100"/>
      <c r="G254" s="100"/>
      <c r="H254" s="100"/>
      <c r="I254" s="100"/>
      <c r="J254" s="100"/>
      <c r="K254" s="100"/>
      <c r="L254" s="100"/>
      <c r="M254" s="100"/>
      <c r="N254" s="100"/>
      <c r="O254" s="101"/>
      <c r="P254" s="70">
        <v>2</v>
      </c>
      <c r="Q254" s="71" t="s">
        <v>153</v>
      </c>
      <c r="R254" s="72"/>
      <c r="S254" s="73"/>
    </row>
    <row r="255" spans="1:19" ht="52.5" customHeight="1">
      <c r="A255" s="74">
        <v>45</v>
      </c>
      <c r="B255" s="222" t="s">
        <v>154</v>
      </c>
      <c r="C255" s="97"/>
      <c r="D255" s="97"/>
      <c r="E255" s="97"/>
      <c r="F255" s="97"/>
      <c r="G255" s="97"/>
      <c r="H255" s="97"/>
      <c r="I255" s="97"/>
      <c r="J255" s="97"/>
      <c r="K255" s="97"/>
      <c r="L255" s="97"/>
      <c r="M255" s="97"/>
      <c r="N255" s="97"/>
      <c r="O255" s="98"/>
      <c r="P255" s="75">
        <v>2</v>
      </c>
      <c r="Q255" s="20" t="s">
        <v>153</v>
      </c>
      <c r="R255" s="76"/>
      <c r="S255" s="61"/>
    </row>
    <row r="256" spans="1:19" ht="73.5" customHeight="1">
      <c r="A256" s="103">
        <v>46</v>
      </c>
      <c r="B256" s="113" t="s">
        <v>155</v>
      </c>
      <c r="C256" s="94"/>
      <c r="D256" s="94"/>
      <c r="E256" s="94"/>
      <c r="F256" s="94"/>
      <c r="G256" s="94"/>
      <c r="H256" s="94"/>
      <c r="I256" s="94"/>
      <c r="J256" s="94"/>
      <c r="K256" s="94"/>
      <c r="L256" s="94"/>
      <c r="M256" s="94"/>
      <c r="N256" s="94"/>
      <c r="O256" s="95"/>
      <c r="P256" s="143">
        <v>15</v>
      </c>
      <c r="Q256" s="138" t="s">
        <v>156</v>
      </c>
      <c r="R256" s="216"/>
      <c r="S256" s="134"/>
    </row>
    <row r="257" spans="1:19" ht="15" customHeight="1">
      <c r="A257" s="104"/>
      <c r="B257" s="113" t="s">
        <v>157</v>
      </c>
      <c r="C257" s="94"/>
      <c r="D257" s="94"/>
      <c r="E257" s="94"/>
      <c r="F257" s="94"/>
      <c r="G257" s="94"/>
      <c r="H257" s="94"/>
      <c r="I257" s="94"/>
      <c r="J257" s="94"/>
      <c r="K257" s="94"/>
      <c r="L257" s="94"/>
      <c r="M257" s="94"/>
      <c r="N257" s="94"/>
      <c r="O257" s="95"/>
      <c r="P257" s="101"/>
      <c r="Q257" s="116"/>
      <c r="R257" s="116"/>
      <c r="S257" s="133"/>
    </row>
    <row r="258" spans="1:19" ht="70.2" customHeight="1">
      <c r="A258" s="114">
        <v>47</v>
      </c>
      <c r="B258" s="113" t="s">
        <v>158</v>
      </c>
      <c r="C258" s="94"/>
      <c r="D258" s="94"/>
      <c r="E258" s="94"/>
      <c r="F258" s="94"/>
      <c r="G258" s="94"/>
      <c r="H258" s="94"/>
      <c r="I258" s="94"/>
      <c r="J258" s="94"/>
      <c r="K258" s="94"/>
      <c r="L258" s="94"/>
      <c r="M258" s="94"/>
      <c r="N258" s="94"/>
      <c r="O258" s="95"/>
      <c r="P258" s="143">
        <v>15</v>
      </c>
      <c r="Q258" s="138" t="s">
        <v>156</v>
      </c>
      <c r="R258" s="216"/>
      <c r="S258" s="134"/>
    </row>
    <row r="259" spans="1:19" ht="15" customHeight="1">
      <c r="A259" s="116"/>
      <c r="B259" s="222" t="s">
        <v>159</v>
      </c>
      <c r="C259" s="97"/>
      <c r="D259" s="97"/>
      <c r="E259" s="97"/>
      <c r="F259" s="97"/>
      <c r="G259" s="97"/>
      <c r="H259" s="97"/>
      <c r="I259" s="97"/>
      <c r="J259" s="97"/>
      <c r="K259" s="97"/>
      <c r="L259" s="97"/>
      <c r="M259" s="97"/>
      <c r="N259" s="97"/>
      <c r="O259" s="98"/>
      <c r="P259" s="101"/>
      <c r="Q259" s="116"/>
      <c r="R259" s="116"/>
      <c r="S259" s="133"/>
    </row>
    <row r="260" spans="1:19" ht="23.25" customHeight="1">
      <c r="A260" s="114">
        <v>48</v>
      </c>
      <c r="B260" s="113" t="s">
        <v>160</v>
      </c>
      <c r="C260" s="94"/>
      <c r="D260" s="94"/>
      <c r="E260" s="94"/>
      <c r="F260" s="94"/>
      <c r="G260" s="94"/>
      <c r="H260" s="94"/>
      <c r="I260" s="94"/>
      <c r="J260" s="94"/>
      <c r="K260" s="94"/>
      <c r="L260" s="94"/>
      <c r="M260" s="94"/>
      <c r="N260" s="94"/>
      <c r="O260" s="95"/>
      <c r="P260" s="220">
        <v>2</v>
      </c>
      <c r="Q260" s="169" t="s">
        <v>10</v>
      </c>
      <c r="R260" s="141"/>
      <c r="S260" s="218"/>
    </row>
    <row r="261" spans="1:19" ht="15" customHeight="1">
      <c r="A261" s="115"/>
      <c r="B261" s="188" t="s">
        <v>161</v>
      </c>
      <c r="C261" s="100"/>
      <c r="D261" s="100"/>
      <c r="E261" s="100"/>
      <c r="F261" s="100"/>
      <c r="G261" s="100"/>
      <c r="H261" s="100"/>
      <c r="I261" s="100"/>
      <c r="J261" s="100"/>
      <c r="K261" s="100"/>
      <c r="L261" s="100"/>
      <c r="M261" s="100"/>
      <c r="N261" s="100"/>
      <c r="O261" s="101"/>
      <c r="P261" s="129"/>
      <c r="Q261" s="128"/>
      <c r="R261" s="115"/>
      <c r="S261" s="132"/>
    </row>
    <row r="262" spans="1:19" ht="22.5" customHeight="1">
      <c r="A262" s="116"/>
      <c r="B262" s="175" t="s">
        <v>162</v>
      </c>
      <c r="C262" s="94"/>
      <c r="D262" s="94"/>
      <c r="E262" s="94"/>
      <c r="F262" s="94"/>
      <c r="G262" s="94"/>
      <c r="H262" s="94"/>
      <c r="I262" s="94"/>
      <c r="J262" s="94"/>
      <c r="K262" s="94"/>
      <c r="L262" s="94"/>
      <c r="M262" s="94"/>
      <c r="N262" s="94"/>
      <c r="O262" s="95"/>
      <c r="P262" s="129"/>
      <c r="Q262" s="100"/>
      <c r="R262" s="116"/>
      <c r="S262" s="133"/>
    </row>
    <row r="263" spans="1:19" ht="99" customHeight="1">
      <c r="A263" s="77">
        <v>49</v>
      </c>
      <c r="B263" s="196" t="s">
        <v>163</v>
      </c>
      <c r="C263" s="94"/>
      <c r="D263" s="94"/>
      <c r="E263" s="94"/>
      <c r="F263" s="94"/>
      <c r="G263" s="94"/>
      <c r="H263" s="94"/>
      <c r="I263" s="94"/>
      <c r="J263" s="94"/>
      <c r="K263" s="94"/>
      <c r="L263" s="94"/>
      <c r="M263" s="94"/>
      <c r="N263" s="94"/>
      <c r="O263" s="95"/>
      <c r="P263" s="1">
        <v>2</v>
      </c>
      <c r="Q263" s="78" t="s">
        <v>12</v>
      </c>
      <c r="R263" s="79"/>
      <c r="S263" s="80"/>
    </row>
    <row r="264" spans="1:19" ht="40.5" customHeight="1">
      <c r="A264" s="114">
        <v>50</v>
      </c>
      <c r="B264" s="196" t="s">
        <v>164</v>
      </c>
      <c r="C264" s="94"/>
      <c r="D264" s="94"/>
      <c r="E264" s="94"/>
      <c r="F264" s="94"/>
      <c r="G264" s="94"/>
      <c r="H264" s="94"/>
      <c r="I264" s="94"/>
      <c r="J264" s="94"/>
      <c r="K264" s="94"/>
      <c r="L264" s="94"/>
      <c r="M264" s="94"/>
      <c r="N264" s="94"/>
      <c r="O264" s="95"/>
      <c r="P264" s="144">
        <v>2</v>
      </c>
      <c r="Q264" s="138" t="s">
        <v>12</v>
      </c>
      <c r="R264" s="141"/>
      <c r="S264" s="218"/>
    </row>
    <row r="265" spans="1:19" ht="15" customHeight="1">
      <c r="A265" s="116"/>
      <c r="B265" s="113" t="s">
        <v>165</v>
      </c>
      <c r="C265" s="94"/>
      <c r="D265" s="94"/>
      <c r="E265" s="94"/>
      <c r="F265" s="94"/>
      <c r="G265" s="94"/>
      <c r="H265" s="94"/>
      <c r="I265" s="94"/>
      <c r="J265" s="94"/>
      <c r="K265" s="94"/>
      <c r="L265" s="94"/>
      <c r="M265" s="94"/>
      <c r="N265" s="94"/>
      <c r="O265" s="95"/>
      <c r="P265" s="128"/>
      <c r="Q265" s="116"/>
      <c r="R265" s="116"/>
      <c r="S265" s="133"/>
    </row>
    <row r="266" spans="1:19" ht="15" customHeight="1">
      <c r="A266" s="227" t="s">
        <v>166</v>
      </c>
      <c r="B266" s="100"/>
      <c r="C266" s="100"/>
      <c r="D266" s="100"/>
      <c r="E266" s="100"/>
      <c r="F266" s="100"/>
      <c r="G266" s="100"/>
      <c r="H266" s="100"/>
      <c r="I266" s="100"/>
      <c r="J266" s="100"/>
      <c r="K266" s="100"/>
      <c r="L266" s="100"/>
      <c r="M266" s="100"/>
      <c r="N266" s="100"/>
      <c r="O266" s="100"/>
      <c r="P266" s="100"/>
      <c r="Q266" s="100"/>
      <c r="R266" s="100"/>
      <c r="S266" s="81"/>
    </row>
    <row r="267" spans="1:19" ht="128.25" customHeight="1">
      <c r="A267" s="119">
        <v>51</v>
      </c>
      <c r="B267" s="111" t="s">
        <v>167</v>
      </c>
      <c r="C267" s="94"/>
      <c r="D267" s="94"/>
      <c r="E267" s="94"/>
      <c r="F267" s="94"/>
      <c r="G267" s="94"/>
      <c r="H267" s="94"/>
      <c r="I267" s="94"/>
      <c r="J267" s="94"/>
      <c r="K267" s="94"/>
      <c r="L267" s="94"/>
      <c r="M267" s="94"/>
      <c r="N267" s="94"/>
      <c r="O267" s="95"/>
      <c r="P267" s="202">
        <v>10</v>
      </c>
      <c r="Q267" s="200" t="s">
        <v>168</v>
      </c>
      <c r="R267" s="200"/>
      <c r="S267" s="201"/>
    </row>
    <row r="268" spans="1:19" ht="18" customHeight="1">
      <c r="A268" s="104"/>
      <c r="B268" s="211" t="s">
        <v>169</v>
      </c>
      <c r="C268" s="97"/>
      <c r="D268" s="97"/>
      <c r="E268" s="97"/>
      <c r="F268" s="97"/>
      <c r="G268" s="97"/>
      <c r="H268" s="97"/>
      <c r="I268" s="97"/>
      <c r="J268" s="97"/>
      <c r="K268" s="97"/>
      <c r="L268" s="97"/>
      <c r="M268" s="97"/>
      <c r="N268" s="97"/>
      <c r="O268" s="98"/>
      <c r="P268" s="129"/>
      <c r="Q268" s="115"/>
      <c r="R268" s="115"/>
      <c r="S268" s="132"/>
    </row>
    <row r="269" spans="1:19" ht="180.6" customHeight="1">
      <c r="A269" s="120">
        <v>52</v>
      </c>
      <c r="B269" s="111" t="s">
        <v>167</v>
      </c>
      <c r="C269" s="94"/>
      <c r="D269" s="94"/>
      <c r="E269" s="94"/>
      <c r="F269" s="94"/>
      <c r="G269" s="94"/>
      <c r="H269" s="94"/>
      <c r="I269" s="94"/>
      <c r="J269" s="94"/>
      <c r="K269" s="94"/>
      <c r="L269" s="94"/>
      <c r="M269" s="94"/>
      <c r="N269" s="94"/>
      <c r="O269" s="95"/>
      <c r="P269" s="199">
        <v>5</v>
      </c>
      <c r="Q269" s="200" t="s">
        <v>10</v>
      </c>
      <c r="R269" s="200"/>
      <c r="S269" s="226"/>
    </row>
    <row r="270" spans="1:19" ht="15" customHeight="1">
      <c r="A270" s="116"/>
      <c r="B270" s="102" t="s">
        <v>170</v>
      </c>
      <c r="C270" s="94"/>
      <c r="D270" s="94"/>
      <c r="E270" s="94"/>
      <c r="F270" s="94"/>
      <c r="G270" s="94"/>
      <c r="H270" s="94"/>
      <c r="I270" s="94"/>
      <c r="J270" s="94"/>
      <c r="K270" s="94"/>
      <c r="L270" s="94"/>
      <c r="M270" s="94"/>
      <c r="N270" s="94"/>
      <c r="O270" s="95"/>
      <c r="P270" s="116"/>
      <c r="Q270" s="116"/>
      <c r="R270" s="116"/>
      <c r="S270" s="116"/>
    </row>
    <row r="271" spans="1:19" ht="126.75" customHeight="1">
      <c r="A271" s="120">
        <v>53</v>
      </c>
      <c r="B271" s="111" t="s">
        <v>171</v>
      </c>
      <c r="C271" s="94"/>
      <c r="D271" s="94"/>
      <c r="E271" s="94"/>
      <c r="F271" s="94"/>
      <c r="G271" s="94"/>
      <c r="H271" s="94"/>
      <c r="I271" s="94"/>
      <c r="J271" s="94"/>
      <c r="K271" s="94"/>
      <c r="L271" s="94"/>
      <c r="M271" s="94"/>
      <c r="N271" s="94"/>
      <c r="O271" s="95"/>
      <c r="P271" s="199">
        <v>6</v>
      </c>
      <c r="Q271" s="200" t="s">
        <v>168</v>
      </c>
      <c r="R271" s="200"/>
      <c r="S271" s="226"/>
    </row>
    <row r="272" spans="1:19" ht="21" customHeight="1">
      <c r="A272" s="116"/>
      <c r="B272" s="102" t="s">
        <v>169</v>
      </c>
      <c r="C272" s="94"/>
      <c r="D272" s="94"/>
      <c r="E272" s="94"/>
      <c r="F272" s="94"/>
      <c r="G272" s="94"/>
      <c r="H272" s="94"/>
      <c r="I272" s="94"/>
      <c r="J272" s="94"/>
      <c r="K272" s="94"/>
      <c r="L272" s="94"/>
      <c r="M272" s="94"/>
      <c r="N272" s="94"/>
      <c r="O272" s="95"/>
      <c r="P272" s="116"/>
      <c r="Q272" s="116"/>
      <c r="R272" s="116"/>
      <c r="S272" s="116"/>
    </row>
    <row r="273" spans="1:19" ht="141.6" customHeight="1">
      <c r="A273" s="120">
        <v>54</v>
      </c>
      <c r="B273" s="111" t="s">
        <v>172</v>
      </c>
      <c r="C273" s="94"/>
      <c r="D273" s="94"/>
      <c r="E273" s="94"/>
      <c r="F273" s="94"/>
      <c r="G273" s="94"/>
      <c r="H273" s="94"/>
      <c r="I273" s="94"/>
      <c r="J273" s="94"/>
      <c r="K273" s="94"/>
      <c r="L273" s="94"/>
      <c r="M273" s="94"/>
      <c r="N273" s="94"/>
      <c r="O273" s="95"/>
      <c r="P273" s="199">
        <v>5</v>
      </c>
      <c r="Q273" s="200" t="s">
        <v>168</v>
      </c>
      <c r="R273" s="200"/>
      <c r="S273" s="226"/>
    </row>
    <row r="274" spans="1:19" ht="20.399999999999999" customHeight="1">
      <c r="A274" s="116"/>
      <c r="B274" s="102" t="s">
        <v>169</v>
      </c>
      <c r="C274" s="94"/>
      <c r="D274" s="94"/>
      <c r="E274" s="94"/>
      <c r="F274" s="94"/>
      <c r="G274" s="94"/>
      <c r="H274" s="94"/>
      <c r="I274" s="94"/>
      <c r="J274" s="94"/>
      <c r="K274" s="94"/>
      <c r="L274" s="94"/>
      <c r="M274" s="94"/>
      <c r="N274" s="94"/>
      <c r="O274" s="95"/>
      <c r="P274" s="116"/>
      <c r="Q274" s="116"/>
      <c r="R274" s="116"/>
      <c r="S274" s="116"/>
    </row>
    <row r="275" spans="1:19" ht="104.4" customHeight="1">
      <c r="A275" s="221">
        <v>55</v>
      </c>
      <c r="B275" s="223" t="s">
        <v>173</v>
      </c>
      <c r="C275" s="100"/>
      <c r="D275" s="100"/>
      <c r="E275" s="100"/>
      <c r="F275" s="100"/>
      <c r="G275" s="100"/>
      <c r="H275" s="100"/>
      <c r="I275" s="100"/>
      <c r="J275" s="100"/>
      <c r="K275" s="100"/>
      <c r="L275" s="100"/>
      <c r="M275" s="100"/>
      <c r="N275" s="100"/>
      <c r="O275" s="101"/>
      <c r="P275" s="228">
        <v>20</v>
      </c>
      <c r="Q275" s="229" t="s">
        <v>174</v>
      </c>
      <c r="R275" s="229"/>
      <c r="S275" s="230"/>
    </row>
    <row r="276" spans="1:19" ht="27.75" customHeight="1">
      <c r="A276" s="105"/>
      <c r="B276" s="102" t="s">
        <v>175</v>
      </c>
      <c r="C276" s="94"/>
      <c r="D276" s="94"/>
      <c r="E276" s="94"/>
      <c r="F276" s="94"/>
      <c r="G276" s="94"/>
      <c r="H276" s="94"/>
      <c r="I276" s="94"/>
      <c r="J276" s="94"/>
      <c r="K276" s="94"/>
      <c r="L276" s="94"/>
      <c r="M276" s="94"/>
      <c r="N276" s="94"/>
      <c r="O276" s="95"/>
      <c r="P276" s="101"/>
      <c r="Q276" s="116"/>
      <c r="R276" s="116"/>
      <c r="S276" s="133"/>
    </row>
    <row r="277" spans="1:19" ht="53.4" customHeight="1">
      <c r="A277" s="119">
        <v>56</v>
      </c>
      <c r="B277" s="102" t="s">
        <v>176</v>
      </c>
      <c r="C277" s="94"/>
      <c r="D277" s="94"/>
      <c r="E277" s="94"/>
      <c r="F277" s="94"/>
      <c r="G277" s="94"/>
      <c r="H277" s="94"/>
      <c r="I277" s="94"/>
      <c r="J277" s="94"/>
      <c r="K277" s="94"/>
      <c r="L277" s="94"/>
      <c r="M277" s="94"/>
      <c r="N277" s="94"/>
      <c r="O277" s="95"/>
      <c r="P277" s="202">
        <v>1</v>
      </c>
      <c r="Q277" s="200" t="s">
        <v>168</v>
      </c>
      <c r="R277" s="200"/>
      <c r="S277" s="201"/>
    </row>
    <row r="278" spans="1:19" ht="15" customHeight="1">
      <c r="A278" s="105"/>
      <c r="B278" s="102" t="s">
        <v>177</v>
      </c>
      <c r="C278" s="94"/>
      <c r="D278" s="94"/>
      <c r="E278" s="94"/>
      <c r="F278" s="94"/>
      <c r="G278" s="94"/>
      <c r="H278" s="94"/>
      <c r="I278" s="94"/>
      <c r="J278" s="94"/>
      <c r="K278" s="94"/>
      <c r="L278" s="94"/>
      <c r="M278" s="94"/>
      <c r="N278" s="94"/>
      <c r="O278" s="95"/>
      <c r="P278" s="101"/>
      <c r="Q278" s="116"/>
      <c r="R278" s="116"/>
      <c r="S278" s="133"/>
    </row>
    <row r="279" spans="1:19" ht="55.5" customHeight="1">
      <c r="A279" s="119">
        <v>57</v>
      </c>
      <c r="B279" s="102" t="s">
        <v>178</v>
      </c>
      <c r="C279" s="94"/>
      <c r="D279" s="94"/>
      <c r="E279" s="94"/>
      <c r="F279" s="94"/>
      <c r="G279" s="94"/>
      <c r="H279" s="94"/>
      <c r="I279" s="94"/>
      <c r="J279" s="94"/>
      <c r="K279" s="94"/>
      <c r="L279" s="94"/>
      <c r="M279" s="94"/>
      <c r="N279" s="94"/>
      <c r="O279" s="95"/>
      <c r="P279" s="202">
        <v>2</v>
      </c>
      <c r="Q279" s="200" t="s">
        <v>168</v>
      </c>
      <c r="R279" s="200"/>
      <c r="S279" s="201"/>
    </row>
    <row r="280" spans="1:19" ht="15" customHeight="1">
      <c r="A280" s="105"/>
      <c r="B280" s="102" t="s">
        <v>179</v>
      </c>
      <c r="C280" s="94"/>
      <c r="D280" s="94"/>
      <c r="E280" s="94"/>
      <c r="F280" s="94"/>
      <c r="G280" s="94"/>
      <c r="H280" s="94"/>
      <c r="I280" s="94"/>
      <c r="J280" s="94"/>
      <c r="K280" s="94"/>
      <c r="L280" s="94"/>
      <c r="M280" s="94"/>
      <c r="N280" s="94"/>
      <c r="O280" s="95"/>
      <c r="P280" s="101"/>
      <c r="Q280" s="116"/>
      <c r="R280" s="116"/>
      <c r="S280" s="133"/>
    </row>
    <row r="281" spans="1:19" ht="30" customHeight="1">
      <c r="A281" s="119">
        <v>58</v>
      </c>
      <c r="B281" s="111" t="s">
        <v>180</v>
      </c>
      <c r="C281" s="94"/>
      <c r="D281" s="94"/>
      <c r="E281" s="94"/>
      <c r="F281" s="94"/>
      <c r="G281" s="94"/>
      <c r="H281" s="94"/>
      <c r="I281" s="94"/>
      <c r="J281" s="94"/>
      <c r="K281" s="94"/>
      <c r="L281" s="94"/>
      <c r="M281" s="94"/>
      <c r="N281" s="94"/>
      <c r="O281" s="95"/>
      <c r="P281" s="202">
        <v>4</v>
      </c>
      <c r="Q281" s="200" t="s">
        <v>168</v>
      </c>
      <c r="R281" s="200"/>
      <c r="S281" s="201"/>
    </row>
    <row r="282" spans="1:19" ht="21.75" customHeight="1">
      <c r="A282" s="104"/>
      <c r="B282" s="102" t="s">
        <v>181</v>
      </c>
      <c r="C282" s="94"/>
      <c r="D282" s="94"/>
      <c r="E282" s="94"/>
      <c r="F282" s="94"/>
      <c r="G282" s="94"/>
      <c r="H282" s="94"/>
      <c r="I282" s="94"/>
      <c r="J282" s="94"/>
      <c r="K282" s="94"/>
      <c r="L282" s="94"/>
      <c r="M282" s="94"/>
      <c r="N282" s="94"/>
      <c r="O282" s="95"/>
      <c r="P282" s="129"/>
      <c r="Q282" s="116"/>
      <c r="R282" s="115"/>
      <c r="S282" s="133"/>
    </row>
    <row r="283" spans="1:19" ht="43.5" customHeight="1">
      <c r="A283" s="86">
        <v>59</v>
      </c>
      <c r="B283" s="203" t="s">
        <v>182</v>
      </c>
      <c r="C283" s="128"/>
      <c r="D283" s="128"/>
      <c r="E283" s="128"/>
      <c r="F283" s="128"/>
      <c r="G283" s="128"/>
      <c r="H283" s="128"/>
      <c r="I283" s="128"/>
      <c r="J283" s="128"/>
      <c r="K283" s="128"/>
      <c r="L283" s="128"/>
      <c r="M283" s="128"/>
      <c r="N283" s="128"/>
      <c r="O283" s="129"/>
      <c r="P283" s="87">
        <v>13</v>
      </c>
      <c r="Q283" s="88" t="s">
        <v>168</v>
      </c>
      <c r="R283" s="89"/>
      <c r="S283" s="90"/>
    </row>
    <row r="284" spans="1:19" ht="58.8" customHeight="1">
      <c r="A284" s="119">
        <v>60</v>
      </c>
      <c r="B284" s="102" t="s">
        <v>183</v>
      </c>
      <c r="C284" s="94"/>
      <c r="D284" s="94"/>
      <c r="E284" s="94"/>
      <c r="F284" s="94"/>
      <c r="G284" s="94"/>
      <c r="H284" s="94"/>
      <c r="I284" s="94"/>
      <c r="J284" s="94"/>
      <c r="K284" s="94"/>
      <c r="L284" s="94"/>
      <c r="M284" s="94"/>
      <c r="N284" s="94"/>
      <c r="O284" s="95"/>
      <c r="P284" s="202">
        <v>2</v>
      </c>
      <c r="Q284" s="200" t="s">
        <v>168</v>
      </c>
      <c r="R284" s="200"/>
      <c r="S284" s="201"/>
    </row>
    <row r="285" spans="1:19" ht="15" customHeight="1">
      <c r="A285" s="105"/>
      <c r="B285" s="102" t="s">
        <v>184</v>
      </c>
      <c r="C285" s="94"/>
      <c r="D285" s="94"/>
      <c r="E285" s="94"/>
      <c r="F285" s="94"/>
      <c r="G285" s="94"/>
      <c r="H285" s="94"/>
      <c r="I285" s="94"/>
      <c r="J285" s="94"/>
      <c r="K285" s="94"/>
      <c r="L285" s="94"/>
      <c r="M285" s="94"/>
      <c r="N285" s="94"/>
      <c r="O285" s="95"/>
      <c r="P285" s="101"/>
      <c r="Q285" s="116"/>
      <c r="R285" s="116"/>
      <c r="S285" s="133"/>
    </row>
    <row r="286" spans="1:19" ht="54" customHeight="1">
      <c r="A286" s="119">
        <v>61</v>
      </c>
      <c r="B286" s="203" t="s">
        <v>185</v>
      </c>
      <c r="C286" s="128"/>
      <c r="D286" s="128"/>
      <c r="E286" s="128"/>
      <c r="F286" s="128"/>
      <c r="G286" s="128"/>
      <c r="H286" s="128"/>
      <c r="I286" s="128"/>
      <c r="J286" s="128"/>
      <c r="K286" s="128"/>
      <c r="L286" s="128"/>
      <c r="M286" s="128"/>
      <c r="N286" s="128"/>
      <c r="O286" s="129"/>
      <c r="P286" s="199">
        <v>3</v>
      </c>
      <c r="Q286" s="200" t="s">
        <v>168</v>
      </c>
      <c r="R286" s="200"/>
      <c r="S286" s="201"/>
    </row>
    <row r="287" spans="1:19" ht="45" customHeight="1">
      <c r="A287" s="105"/>
      <c r="B287" s="204" t="s">
        <v>186</v>
      </c>
      <c r="C287" s="100"/>
      <c r="D287" s="100"/>
      <c r="E287" s="100"/>
      <c r="F287" s="100"/>
      <c r="G287" s="100"/>
      <c r="H287" s="100"/>
      <c r="I287" s="100"/>
      <c r="J287" s="100"/>
      <c r="K287" s="100"/>
      <c r="L287" s="100"/>
      <c r="M287" s="100"/>
      <c r="N287" s="100"/>
      <c r="O287" s="101"/>
      <c r="P287" s="116"/>
      <c r="Q287" s="116"/>
      <c r="R287" s="116"/>
      <c r="S287" s="133"/>
    </row>
    <row r="288" spans="1:19" ht="31.2" customHeight="1">
      <c r="A288" s="119">
        <v>62</v>
      </c>
      <c r="B288" s="211" t="s">
        <v>187</v>
      </c>
      <c r="C288" s="97"/>
      <c r="D288" s="97"/>
      <c r="E288" s="97"/>
      <c r="F288" s="97"/>
      <c r="G288" s="97"/>
      <c r="H288" s="97"/>
      <c r="I288" s="97"/>
      <c r="J288" s="97"/>
      <c r="K288" s="97"/>
      <c r="L288" s="97"/>
      <c r="M288" s="97"/>
      <c r="N288" s="97"/>
      <c r="O288" s="98"/>
      <c r="P288" s="199">
        <v>2</v>
      </c>
      <c r="Q288" s="200" t="s">
        <v>10</v>
      </c>
      <c r="R288" s="200"/>
      <c r="S288" s="201"/>
    </row>
    <row r="289" spans="1:19" ht="16.5" customHeight="1">
      <c r="A289" s="105"/>
      <c r="B289" s="204" t="s">
        <v>188</v>
      </c>
      <c r="C289" s="100"/>
      <c r="D289" s="100"/>
      <c r="E289" s="100"/>
      <c r="F289" s="100"/>
      <c r="G289" s="100"/>
      <c r="H289" s="100"/>
      <c r="I289" s="100"/>
      <c r="J289" s="100"/>
      <c r="K289" s="100"/>
      <c r="L289" s="100"/>
      <c r="M289" s="100"/>
      <c r="N289" s="100"/>
      <c r="O289" s="101"/>
      <c r="P289" s="116"/>
      <c r="Q289" s="116"/>
      <c r="R289" s="116"/>
      <c r="S289" s="133"/>
    </row>
    <row r="290" spans="1:19" ht="82.5" customHeight="1">
      <c r="A290" s="83">
        <v>63</v>
      </c>
      <c r="B290" s="211" t="s">
        <v>189</v>
      </c>
      <c r="C290" s="97"/>
      <c r="D290" s="97"/>
      <c r="E290" s="97"/>
      <c r="F290" s="97"/>
      <c r="G290" s="97"/>
      <c r="H290" s="97"/>
      <c r="I290" s="97"/>
      <c r="J290" s="97"/>
      <c r="K290" s="97"/>
      <c r="L290" s="97"/>
      <c r="M290" s="97"/>
      <c r="N290" s="97"/>
      <c r="O290" s="98"/>
      <c r="P290" s="91">
        <v>1</v>
      </c>
      <c r="Q290" s="84" t="s">
        <v>10</v>
      </c>
      <c r="R290" s="85"/>
      <c r="S290" s="82"/>
    </row>
    <row r="291" spans="1:19" ht="20.25" customHeight="1">
      <c r="A291" s="212" t="s">
        <v>194</v>
      </c>
      <c r="B291" s="94"/>
      <c r="C291" s="94"/>
      <c r="D291" s="94"/>
      <c r="E291" s="94"/>
      <c r="F291" s="94"/>
      <c r="G291" s="94"/>
      <c r="H291" s="94"/>
      <c r="I291" s="94"/>
      <c r="J291" s="94"/>
      <c r="K291" s="94"/>
      <c r="L291" s="94"/>
      <c r="M291" s="94"/>
      <c r="N291" s="94"/>
      <c r="O291" s="94"/>
      <c r="P291" s="94"/>
      <c r="Q291" s="94"/>
      <c r="R291" s="95"/>
      <c r="S291" s="92">
        <f>ROUND(SUM(S4:S12,S19:S153,S160:S191,S199:S265),2)</f>
        <v>0</v>
      </c>
    </row>
    <row r="292" spans="1:19" ht="15" customHeight="1">
      <c r="A292" s="205" t="s">
        <v>195</v>
      </c>
      <c r="B292" s="94"/>
      <c r="C292" s="94"/>
      <c r="D292" s="94"/>
      <c r="E292" s="94"/>
      <c r="F292" s="94"/>
      <c r="G292" s="94"/>
      <c r="H292" s="94"/>
      <c r="I292" s="94"/>
      <c r="J292" s="94"/>
      <c r="K292" s="94"/>
      <c r="L292" s="94"/>
      <c r="M292" s="94"/>
      <c r="N292" s="94"/>
      <c r="O292" s="94"/>
      <c r="P292" s="94"/>
      <c r="Q292" s="94"/>
      <c r="R292" s="95"/>
      <c r="S292" s="92">
        <f>ROUND(SUM(S5:S13,S20:S154,S161:S192,S200:S266),2)</f>
        <v>0</v>
      </c>
    </row>
    <row r="293" spans="1:19" ht="15" customHeight="1">
      <c r="A293" s="206" t="s">
        <v>196</v>
      </c>
      <c r="B293" s="97"/>
      <c r="C293" s="97"/>
      <c r="D293" s="97"/>
      <c r="E293" s="97"/>
      <c r="F293" s="97"/>
      <c r="G293" s="97"/>
      <c r="H293" s="97"/>
      <c r="I293" s="97"/>
      <c r="J293" s="97"/>
      <c r="K293" s="97"/>
      <c r="L293" s="97"/>
      <c r="M293" s="97"/>
      <c r="N293" s="97"/>
      <c r="O293" s="97"/>
      <c r="P293" s="97"/>
      <c r="Q293" s="97"/>
      <c r="R293" s="98"/>
      <c r="S293" s="92">
        <f>ROUND(SUM(S6:S14,S21:S155,S162:S193,S201:S267),2)</f>
        <v>0</v>
      </c>
    </row>
    <row r="294" spans="1:19" ht="15" customHeight="1">
      <c r="A294" s="207" t="s">
        <v>13</v>
      </c>
      <c r="B294" s="208"/>
      <c r="C294" s="208"/>
      <c r="D294" s="208"/>
      <c r="E294" s="208"/>
      <c r="F294" s="208"/>
      <c r="G294" s="208"/>
      <c r="H294" s="208"/>
      <c r="I294" s="208"/>
      <c r="J294" s="208"/>
      <c r="K294" s="208"/>
      <c r="L294" s="208"/>
      <c r="M294" s="208"/>
      <c r="N294" s="208"/>
      <c r="O294" s="208"/>
      <c r="P294" s="208"/>
      <c r="Q294" s="208"/>
      <c r="R294" s="208"/>
      <c r="S294" s="92">
        <f>ROUND(SUM(S7:S15,S22:S156,S163:S194,S202:S268),2)</f>
        <v>0</v>
      </c>
    </row>
    <row r="295" spans="1:19" ht="15" customHeight="1">
      <c r="A295" s="209"/>
      <c r="B295" s="210"/>
      <c r="C295" s="210"/>
      <c r="D295" s="210"/>
      <c r="E295" s="210"/>
      <c r="F295" s="210"/>
      <c r="G295" s="210"/>
      <c r="H295" s="210"/>
      <c r="I295" s="210"/>
      <c r="J295" s="210"/>
      <c r="K295" s="210"/>
      <c r="L295" s="210"/>
      <c r="M295" s="210"/>
      <c r="N295" s="210"/>
      <c r="O295" s="210"/>
      <c r="P295" s="210"/>
      <c r="Q295" s="210"/>
      <c r="R295" s="210"/>
      <c r="S295" s="210"/>
    </row>
    <row r="296" spans="1:19" ht="15.75" customHeight="1"/>
    <row r="297" spans="1:19" ht="15.75" customHeight="1"/>
    <row r="298" spans="1:19" ht="15" customHeight="1">
      <c r="A298" s="209"/>
      <c r="B298" s="128"/>
      <c r="C298" s="128"/>
      <c r="D298" s="128"/>
      <c r="E298" s="128"/>
      <c r="F298" s="128"/>
      <c r="G298" s="128"/>
      <c r="H298" s="128"/>
      <c r="I298" s="128"/>
      <c r="J298" s="128"/>
      <c r="K298" s="128"/>
      <c r="L298" s="128"/>
      <c r="M298" s="128"/>
      <c r="N298" s="128"/>
      <c r="O298" s="128"/>
      <c r="P298" s="128"/>
      <c r="Q298" s="128"/>
      <c r="R298" s="128"/>
      <c r="S298" s="128"/>
    </row>
  </sheetData>
  <mergeCells count="530">
    <mergeCell ref="P271:P272"/>
    <mergeCell ref="Q271:Q272"/>
    <mergeCell ref="R271:R272"/>
    <mergeCell ref="S271:S272"/>
    <mergeCell ref="R273:R274"/>
    <mergeCell ref="S273:S274"/>
    <mergeCell ref="P275:P276"/>
    <mergeCell ref="Q275:Q276"/>
    <mergeCell ref="R275:R276"/>
    <mergeCell ref="S275:S276"/>
    <mergeCell ref="P273:P274"/>
    <mergeCell ref="Q273:Q274"/>
    <mergeCell ref="B249:O249"/>
    <mergeCell ref="A252:A253"/>
    <mergeCell ref="P267:P268"/>
    <mergeCell ref="Q267:Q268"/>
    <mergeCell ref="S267:S268"/>
    <mergeCell ref="R269:R270"/>
    <mergeCell ref="S269:S270"/>
    <mergeCell ref="B268:O268"/>
    <mergeCell ref="P269:P270"/>
    <mergeCell ref="Q269:Q270"/>
    <mergeCell ref="B265:O265"/>
    <mergeCell ref="A266:R266"/>
    <mergeCell ref="B267:O267"/>
    <mergeCell ref="R267:R268"/>
    <mergeCell ref="B269:O269"/>
    <mergeCell ref="B270:O270"/>
    <mergeCell ref="A264:A265"/>
    <mergeCell ref="P258:P259"/>
    <mergeCell ref="P264:P265"/>
    <mergeCell ref="Q264:Q265"/>
    <mergeCell ref="S232:S237"/>
    <mergeCell ref="R239:R240"/>
    <mergeCell ref="S239:S240"/>
    <mergeCell ref="S242:S243"/>
    <mergeCell ref="B240:O240"/>
    <mergeCell ref="B241:O241"/>
    <mergeCell ref="B246:O246"/>
    <mergeCell ref="B247:O247"/>
    <mergeCell ref="B242:O242"/>
    <mergeCell ref="B243:O243"/>
    <mergeCell ref="B237:L237"/>
    <mergeCell ref="A238:Q238"/>
    <mergeCell ref="B239:O239"/>
    <mergeCell ref="Q239:Q240"/>
    <mergeCell ref="B244:O244"/>
    <mergeCell ref="B245:O245"/>
    <mergeCell ref="A239:A240"/>
    <mergeCell ref="P232:P237"/>
    <mergeCell ref="Q232:Q237"/>
    <mergeCell ref="P239:P240"/>
    <mergeCell ref="P246:P248"/>
    <mergeCell ref="P244:P245"/>
    <mergeCell ref="B248:O248"/>
    <mergeCell ref="A246:A248"/>
    <mergeCell ref="B259:O259"/>
    <mergeCell ref="B261:O261"/>
    <mergeCell ref="B262:O262"/>
    <mergeCell ref="B263:O263"/>
    <mergeCell ref="B264:O264"/>
    <mergeCell ref="B260:O260"/>
    <mergeCell ref="B274:O274"/>
    <mergeCell ref="B275:O275"/>
    <mergeCell ref="B272:O272"/>
    <mergeCell ref="B273:O273"/>
    <mergeCell ref="B271:O271"/>
    <mergeCell ref="B253:O253"/>
    <mergeCell ref="B254:O254"/>
    <mergeCell ref="B255:O255"/>
    <mergeCell ref="B250:O250"/>
    <mergeCell ref="B251:O251"/>
    <mergeCell ref="B252:O252"/>
    <mergeCell ref="B257:O257"/>
    <mergeCell ref="B256:O256"/>
    <mergeCell ref="B258:O258"/>
    <mergeCell ref="A249:A251"/>
    <mergeCell ref="A256:A257"/>
    <mergeCell ref="A277:A278"/>
    <mergeCell ref="A281:A282"/>
    <mergeCell ref="A279:A280"/>
    <mergeCell ref="A284:A285"/>
    <mergeCell ref="A286:A287"/>
    <mergeCell ref="A258:A259"/>
    <mergeCell ref="A260:A262"/>
    <mergeCell ref="A269:A270"/>
    <mergeCell ref="A267:A268"/>
    <mergeCell ref="A273:A274"/>
    <mergeCell ref="A271:A272"/>
    <mergeCell ref="A275:A276"/>
    <mergeCell ref="P260:P262"/>
    <mergeCell ref="Q260:Q262"/>
    <mergeCell ref="R260:R262"/>
    <mergeCell ref="P252:P253"/>
    <mergeCell ref="P249:P251"/>
    <mergeCell ref="Q258:Q259"/>
    <mergeCell ref="R258:R259"/>
    <mergeCell ref="P256:P257"/>
    <mergeCell ref="Q256:Q257"/>
    <mergeCell ref="R256:R257"/>
    <mergeCell ref="S256:S257"/>
    <mergeCell ref="S258:S259"/>
    <mergeCell ref="S260:S262"/>
    <mergeCell ref="S264:S265"/>
    <mergeCell ref="Q242:Q243"/>
    <mergeCell ref="Q244:Q245"/>
    <mergeCell ref="Q252:Q253"/>
    <mergeCell ref="R252:R253"/>
    <mergeCell ref="S252:S253"/>
    <mergeCell ref="R249:R251"/>
    <mergeCell ref="S249:S251"/>
    <mergeCell ref="Q249:Q251"/>
    <mergeCell ref="Q246:Q248"/>
    <mergeCell ref="R246:R248"/>
    <mergeCell ref="R264:R265"/>
    <mergeCell ref="P242:P243"/>
    <mergeCell ref="R242:R243"/>
    <mergeCell ref="R244:R245"/>
    <mergeCell ref="S244:S245"/>
    <mergeCell ref="S246:S248"/>
    <mergeCell ref="A208:A212"/>
    <mergeCell ref="A213:A224"/>
    <mergeCell ref="B212:L212"/>
    <mergeCell ref="B213:O213"/>
    <mergeCell ref="B209:F210"/>
    <mergeCell ref="B211:J211"/>
    <mergeCell ref="B214:F216"/>
    <mergeCell ref="B217:D220"/>
    <mergeCell ref="B224:L224"/>
    <mergeCell ref="E217:F217"/>
    <mergeCell ref="E218:F218"/>
    <mergeCell ref="A228:A231"/>
    <mergeCell ref="A225:A227"/>
    <mergeCell ref="A232:A237"/>
    <mergeCell ref="E219:F219"/>
    <mergeCell ref="E220:F220"/>
    <mergeCell ref="A244:A245"/>
    <mergeCell ref="A242:A243"/>
    <mergeCell ref="R232:R237"/>
    <mergeCell ref="B221:F221"/>
    <mergeCell ref="B222:D223"/>
    <mergeCell ref="E222:F222"/>
    <mergeCell ref="E223:F223"/>
    <mergeCell ref="B235:J235"/>
    <mergeCell ref="B236:J236"/>
    <mergeCell ref="B233:O233"/>
    <mergeCell ref="B234:J234"/>
    <mergeCell ref="B232:O232"/>
    <mergeCell ref="A292:R292"/>
    <mergeCell ref="A293:R293"/>
    <mergeCell ref="A294:R294"/>
    <mergeCell ref="A295:S295"/>
    <mergeCell ref="A298:S298"/>
    <mergeCell ref="S286:S287"/>
    <mergeCell ref="S288:S289"/>
    <mergeCell ref="R281:R282"/>
    <mergeCell ref="S281:S282"/>
    <mergeCell ref="P284:P285"/>
    <mergeCell ref="Q284:Q285"/>
    <mergeCell ref="R284:R285"/>
    <mergeCell ref="S284:S285"/>
    <mergeCell ref="P286:P287"/>
    <mergeCell ref="R288:R289"/>
    <mergeCell ref="B289:O289"/>
    <mergeCell ref="B290:O290"/>
    <mergeCell ref="A291:R291"/>
    <mergeCell ref="A288:A289"/>
    <mergeCell ref="B288:O288"/>
    <mergeCell ref="Q281:Q282"/>
    <mergeCell ref="Q286:Q287"/>
    <mergeCell ref="R286:R287"/>
    <mergeCell ref="Q277:Q278"/>
    <mergeCell ref="R277:R278"/>
    <mergeCell ref="S277:S278"/>
    <mergeCell ref="B282:O282"/>
    <mergeCell ref="B283:O283"/>
    <mergeCell ref="B284:O284"/>
    <mergeCell ref="B285:O285"/>
    <mergeCell ref="B286:O286"/>
    <mergeCell ref="B278:O278"/>
    <mergeCell ref="B279:O279"/>
    <mergeCell ref="P279:P280"/>
    <mergeCell ref="Q279:Q280"/>
    <mergeCell ref="R279:R280"/>
    <mergeCell ref="B287:O287"/>
    <mergeCell ref="P288:P289"/>
    <mergeCell ref="Q288:Q289"/>
    <mergeCell ref="B229:O229"/>
    <mergeCell ref="B230:H230"/>
    <mergeCell ref="R225:R227"/>
    <mergeCell ref="S225:S227"/>
    <mergeCell ref="B226:O226"/>
    <mergeCell ref="B227:M227"/>
    <mergeCell ref="B228:O228"/>
    <mergeCell ref="P228:P231"/>
    <mergeCell ref="Q228:Q231"/>
    <mergeCell ref="B225:O225"/>
    <mergeCell ref="R228:R231"/>
    <mergeCell ref="S228:S231"/>
    <mergeCell ref="B231:L231"/>
    <mergeCell ref="P225:P227"/>
    <mergeCell ref="Q225:Q227"/>
    <mergeCell ref="S279:S280"/>
    <mergeCell ref="B276:O276"/>
    <mergeCell ref="B277:O277"/>
    <mergeCell ref="P277:P278"/>
    <mergeCell ref="B280:O280"/>
    <mergeCell ref="B281:O281"/>
    <mergeCell ref="P281:P282"/>
    <mergeCell ref="S183:S185"/>
    <mergeCell ref="R213:R224"/>
    <mergeCell ref="S213:S224"/>
    <mergeCell ref="P213:P224"/>
    <mergeCell ref="Q213:Q224"/>
    <mergeCell ref="P186:P191"/>
    <mergeCell ref="Q186:Q191"/>
    <mergeCell ref="R186:R191"/>
    <mergeCell ref="S186:S191"/>
    <mergeCell ref="P192:P198"/>
    <mergeCell ref="Q192:Q198"/>
    <mergeCell ref="S192:S198"/>
    <mergeCell ref="P205:P207"/>
    <mergeCell ref="Q205:Q207"/>
    <mergeCell ref="R205:R207"/>
    <mergeCell ref="S205:S207"/>
    <mergeCell ref="P183:P185"/>
    <mergeCell ref="Q183:Q185"/>
    <mergeCell ref="R183:R185"/>
    <mergeCell ref="R192:R198"/>
    <mergeCell ref="R199:R204"/>
    <mergeCell ref="S199:S204"/>
    <mergeCell ref="B188:F190"/>
    <mergeCell ref="B191:L191"/>
    <mergeCell ref="B182:O182"/>
    <mergeCell ref="B192:O192"/>
    <mergeCell ref="B185:L185"/>
    <mergeCell ref="B198:L198"/>
    <mergeCell ref="B183:O183"/>
    <mergeCell ref="B184:H184"/>
    <mergeCell ref="B187:O187"/>
    <mergeCell ref="B186:O186"/>
    <mergeCell ref="B193:H194"/>
    <mergeCell ref="B195:H195"/>
    <mergeCell ref="B196:G196"/>
    <mergeCell ref="B197:G197"/>
    <mergeCell ref="B156:H156"/>
    <mergeCell ref="B157:J157"/>
    <mergeCell ref="B169:O169"/>
    <mergeCell ref="B174:L174"/>
    <mergeCell ref="B168:L168"/>
    <mergeCell ref="B113:F113"/>
    <mergeCell ref="B114:D115"/>
    <mergeCell ref="E114:F114"/>
    <mergeCell ref="E115:F115"/>
    <mergeCell ref="B116:L116"/>
    <mergeCell ref="B117:O117"/>
    <mergeCell ref="B118:O118"/>
    <mergeCell ref="B123:L123"/>
    <mergeCell ref="B127:F127"/>
    <mergeCell ref="B128:F128"/>
    <mergeCell ref="B129:D129"/>
    <mergeCell ref="B130:D134"/>
    <mergeCell ref="E130:F130"/>
    <mergeCell ref="E131:F131"/>
    <mergeCell ref="B122:F122"/>
    <mergeCell ref="B124:O124"/>
    <mergeCell ref="E133:F133"/>
    <mergeCell ref="E134:F134"/>
    <mergeCell ref="B126:F126"/>
    <mergeCell ref="B159:M159"/>
    <mergeCell ref="B162:O162"/>
    <mergeCell ref="B170:O170"/>
    <mergeCell ref="B171:O171"/>
    <mergeCell ref="B158:O158"/>
    <mergeCell ref="B163:O163"/>
    <mergeCell ref="B164:C164"/>
    <mergeCell ref="B165:C165"/>
    <mergeCell ref="B172:H172"/>
    <mergeCell ref="A192:A198"/>
    <mergeCell ref="A186:A191"/>
    <mergeCell ref="A183:A185"/>
    <mergeCell ref="A205:A207"/>
    <mergeCell ref="A199:A204"/>
    <mergeCell ref="B109:D112"/>
    <mergeCell ref="B135:C136"/>
    <mergeCell ref="D135:F136"/>
    <mergeCell ref="B119:F121"/>
    <mergeCell ref="B137:L137"/>
    <mergeCell ref="B138:O138"/>
    <mergeCell ref="E132:F132"/>
    <mergeCell ref="B139:H139"/>
    <mergeCell ref="B140:H140"/>
    <mergeCell ref="B141:L141"/>
    <mergeCell ref="B142:O142"/>
    <mergeCell ref="B144:F144"/>
    <mergeCell ref="B145:F147"/>
    <mergeCell ref="B148:F149"/>
    <mergeCell ref="B155:N155"/>
    <mergeCell ref="B154:O154"/>
    <mergeCell ref="B160:O160"/>
    <mergeCell ref="A169:A174"/>
    <mergeCell ref="A162:A168"/>
    <mergeCell ref="B206:H206"/>
    <mergeCell ref="B207:L207"/>
    <mergeCell ref="B208:O208"/>
    <mergeCell ref="P199:P204"/>
    <mergeCell ref="Q199:Q204"/>
    <mergeCell ref="P208:P212"/>
    <mergeCell ref="Q208:Q212"/>
    <mergeCell ref="R208:R212"/>
    <mergeCell ref="S208:S212"/>
    <mergeCell ref="B203:H203"/>
    <mergeCell ref="B201:H202"/>
    <mergeCell ref="B200:O200"/>
    <mergeCell ref="B204:L204"/>
    <mergeCell ref="B205:O205"/>
    <mergeCell ref="B199:O199"/>
    <mergeCell ref="B173:H173"/>
    <mergeCell ref="S180:S181"/>
    <mergeCell ref="P160:P161"/>
    <mergeCell ref="Q160:Q161"/>
    <mergeCell ref="R160:R161"/>
    <mergeCell ref="S160:S161"/>
    <mergeCell ref="S177:S178"/>
    <mergeCell ref="B161:L161"/>
    <mergeCell ref="P169:P174"/>
    <mergeCell ref="Q169:Q174"/>
    <mergeCell ref="Q177:Q178"/>
    <mergeCell ref="R177:R178"/>
    <mergeCell ref="R180:R181"/>
    <mergeCell ref="P162:P168"/>
    <mergeCell ref="Q162:Q168"/>
    <mergeCell ref="R169:R174"/>
    <mergeCell ref="S169:S174"/>
    <mergeCell ref="S162:S168"/>
    <mergeCell ref="R162:R168"/>
    <mergeCell ref="B181:O181"/>
    <mergeCell ref="S175:S176"/>
    <mergeCell ref="R175:R176"/>
    <mergeCell ref="A180:A181"/>
    <mergeCell ref="B180:O180"/>
    <mergeCell ref="P180:P181"/>
    <mergeCell ref="Q180:Q181"/>
    <mergeCell ref="A177:A178"/>
    <mergeCell ref="A175:A176"/>
    <mergeCell ref="B177:O177"/>
    <mergeCell ref="P177:P178"/>
    <mergeCell ref="B176:O176"/>
    <mergeCell ref="B175:O175"/>
    <mergeCell ref="P175:P176"/>
    <mergeCell ref="Q175:Q176"/>
    <mergeCell ref="B179:O179"/>
    <mergeCell ref="B178:O178"/>
    <mergeCell ref="B94:L94"/>
    <mergeCell ref="B96:O96"/>
    <mergeCell ref="B102:O102"/>
    <mergeCell ref="B95:O95"/>
    <mergeCell ref="B101:L101"/>
    <mergeCell ref="B103:O103"/>
    <mergeCell ref="B125:O125"/>
    <mergeCell ref="B152:F152"/>
    <mergeCell ref="B153:L153"/>
    <mergeCell ref="B97:F99"/>
    <mergeCell ref="B104:F106"/>
    <mergeCell ref="B108:D108"/>
    <mergeCell ref="E109:F109"/>
    <mergeCell ref="E110:F110"/>
    <mergeCell ref="E111:F111"/>
    <mergeCell ref="E112:F112"/>
    <mergeCell ref="B150:F150"/>
    <mergeCell ref="B151:F151"/>
    <mergeCell ref="B74:O74"/>
    <mergeCell ref="B82:O82"/>
    <mergeCell ref="B83:O83"/>
    <mergeCell ref="B84:F84"/>
    <mergeCell ref="B85:F87"/>
    <mergeCell ref="B88:F90"/>
    <mergeCell ref="B91:F91"/>
    <mergeCell ref="B92:F92"/>
    <mergeCell ref="B93:F93"/>
    <mergeCell ref="A1:S1"/>
    <mergeCell ref="A3:S3"/>
    <mergeCell ref="S5:S8"/>
    <mergeCell ref="B8:L8"/>
    <mergeCell ref="Q19:Q25"/>
    <mergeCell ref="R19:R25"/>
    <mergeCell ref="B24:D24"/>
    <mergeCell ref="B25:L25"/>
    <mergeCell ref="B26:O26"/>
    <mergeCell ref="S19:S25"/>
    <mergeCell ref="Q26:Q39"/>
    <mergeCell ref="R26:R39"/>
    <mergeCell ref="P19:P25"/>
    <mergeCell ref="S26:S39"/>
    <mergeCell ref="Q5:Q8"/>
    <mergeCell ref="R5:R8"/>
    <mergeCell ref="P9:P12"/>
    <mergeCell ref="Q9:Q12"/>
    <mergeCell ref="R9:R12"/>
    <mergeCell ref="S9:S12"/>
    <mergeCell ref="P13:P18"/>
    <mergeCell ref="S13:S18"/>
    <mergeCell ref="Q13:Q18"/>
    <mergeCell ref="R13:R18"/>
    <mergeCell ref="B2:O2"/>
    <mergeCell ref="B5:O5"/>
    <mergeCell ref="B6:O6"/>
    <mergeCell ref="A4:S4"/>
    <mergeCell ref="P5:P8"/>
    <mergeCell ref="B27:O27"/>
    <mergeCell ref="B28:O28"/>
    <mergeCell ref="B29:D29"/>
    <mergeCell ref="B30:F30"/>
    <mergeCell ref="S142:S153"/>
    <mergeCell ref="S154:S157"/>
    <mergeCell ref="R158:R159"/>
    <mergeCell ref="R154:R157"/>
    <mergeCell ref="S158:S159"/>
    <mergeCell ref="S117:S123"/>
    <mergeCell ref="P138:P141"/>
    <mergeCell ref="Q138:Q141"/>
    <mergeCell ref="S124:S137"/>
    <mergeCell ref="S138:S141"/>
    <mergeCell ref="P124:P137"/>
    <mergeCell ref="Q124:Q137"/>
    <mergeCell ref="P142:P153"/>
    <mergeCell ref="Q142:Q153"/>
    <mergeCell ref="P117:P123"/>
    <mergeCell ref="Q117:Q123"/>
    <mergeCell ref="R117:R123"/>
    <mergeCell ref="P158:P159"/>
    <mergeCell ref="Q158:Q159"/>
    <mergeCell ref="P154:P157"/>
    <mergeCell ref="Q154:Q157"/>
    <mergeCell ref="R124:R137"/>
    <mergeCell ref="R138:R141"/>
    <mergeCell ref="R142:R153"/>
    <mergeCell ref="P26:P39"/>
    <mergeCell ref="P40:P63"/>
    <mergeCell ref="Q40:Q63"/>
    <mergeCell ref="R40:R63"/>
    <mergeCell ref="S40:S63"/>
    <mergeCell ref="Q68:Q73"/>
    <mergeCell ref="R68:R73"/>
    <mergeCell ref="P68:P73"/>
    <mergeCell ref="P64:P67"/>
    <mergeCell ref="Q64:Q67"/>
    <mergeCell ref="R64:R67"/>
    <mergeCell ref="B46:F48"/>
    <mergeCell ref="B57:D59"/>
    <mergeCell ref="B56:D56"/>
    <mergeCell ref="S68:S73"/>
    <mergeCell ref="S64:S67"/>
    <mergeCell ref="S74:S81"/>
    <mergeCell ref="S82:S94"/>
    <mergeCell ref="S95:S101"/>
    <mergeCell ref="S102:S116"/>
    <mergeCell ref="Q82:Q94"/>
    <mergeCell ref="R82:R94"/>
    <mergeCell ref="P74:P81"/>
    <mergeCell ref="Q74:Q81"/>
    <mergeCell ref="R74:R81"/>
    <mergeCell ref="P82:P94"/>
    <mergeCell ref="P102:P116"/>
    <mergeCell ref="Q102:Q116"/>
    <mergeCell ref="R102:R116"/>
    <mergeCell ref="P95:P101"/>
    <mergeCell ref="Q95:Q101"/>
    <mergeCell ref="R95:R101"/>
    <mergeCell ref="B72:F72"/>
    <mergeCell ref="B73:L73"/>
    <mergeCell ref="B65:O65"/>
    <mergeCell ref="B31:F33"/>
    <mergeCell ref="B34:M34"/>
    <mergeCell ref="B35:F35"/>
    <mergeCell ref="B36:F38"/>
    <mergeCell ref="B39:L39"/>
    <mergeCell ref="B40:O40"/>
    <mergeCell ref="B41:O41"/>
    <mergeCell ref="B42:F42"/>
    <mergeCell ref="B43:F45"/>
    <mergeCell ref="A160:A161"/>
    <mergeCell ref="A154:A157"/>
    <mergeCell ref="A117:A123"/>
    <mergeCell ref="A138:A141"/>
    <mergeCell ref="A124:A137"/>
    <mergeCell ref="A142:A153"/>
    <mergeCell ref="B49:F50"/>
    <mergeCell ref="B51:F52"/>
    <mergeCell ref="B53:F54"/>
    <mergeCell ref="B55:O55"/>
    <mergeCell ref="B66:F66"/>
    <mergeCell ref="B60:D62"/>
    <mergeCell ref="B63:L63"/>
    <mergeCell ref="B68:O68"/>
    <mergeCell ref="B64:O64"/>
    <mergeCell ref="B69:O69"/>
    <mergeCell ref="B70:F70"/>
    <mergeCell ref="B67:L67"/>
    <mergeCell ref="B71:F71"/>
    <mergeCell ref="B75:O75"/>
    <mergeCell ref="B76:F76"/>
    <mergeCell ref="B77:F77"/>
    <mergeCell ref="B78:F80"/>
    <mergeCell ref="B81:L81"/>
    <mergeCell ref="A26:A39"/>
    <mergeCell ref="A40:A63"/>
    <mergeCell ref="A68:A73"/>
    <mergeCell ref="A64:A67"/>
    <mergeCell ref="A82:A94"/>
    <mergeCell ref="A74:A81"/>
    <mergeCell ref="A102:A116"/>
    <mergeCell ref="A95:A101"/>
    <mergeCell ref="A158:A159"/>
    <mergeCell ref="B21:F21"/>
    <mergeCell ref="B22:H23"/>
    <mergeCell ref="B19:O19"/>
    <mergeCell ref="A19:A25"/>
    <mergeCell ref="A5:A8"/>
    <mergeCell ref="A9:A12"/>
    <mergeCell ref="A13:A18"/>
    <mergeCell ref="B14:N14"/>
    <mergeCell ref="B15:J16"/>
    <mergeCell ref="B17:F17"/>
    <mergeCell ref="B18:L18"/>
    <mergeCell ref="B9:O9"/>
    <mergeCell ref="B10:H11"/>
    <mergeCell ref="B12:L12"/>
    <mergeCell ref="B13:O13"/>
    <mergeCell ref="B20:O20"/>
  </mergeCells>
  <pageMargins left="0.25" right="0.25" top="0.28999999999999998" bottom="0.28999999999999998" header="0" footer="0"/>
  <pageSetup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DGM 400KV</dc:creator>
  <cp:lastModifiedBy>Mithiraj Narzary</cp:lastModifiedBy>
  <cp:lastPrinted>2024-12-09T06:53:20Z</cp:lastPrinted>
  <dcterms:created xsi:type="dcterms:W3CDTF">2023-09-12T08:37:49Z</dcterms:created>
  <dcterms:modified xsi:type="dcterms:W3CDTF">2025-10-30T10:23:21Z</dcterms:modified>
</cp:coreProperties>
</file>