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2" activeTab="2"/>
  </bookViews>
  <sheets>
    <sheet name="BoQ1" sheetId="1" state="veryHidden" r:id="rId1"/>
    <sheet name="BoQ2"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BOQ4">#REF!</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10">'[2]PRICE BID'!#REF!</definedName>
    <definedName name="option9" localSheetId="1">'[2]PRICE BID'!#REF!</definedName>
    <definedName name="option9">'[2]PRICE BID'!#REF!</definedName>
    <definedName name="other_boq">'[1]Config'!$G$2:$G$5</definedName>
    <definedName name="_xlnm.Print_Area" localSheetId="0">'BoQ1'!$A$1:$BC$20</definedName>
    <definedName name="_xlnm.Print_Area" localSheetId="1">'BoQ2'!$A$1:$BC$34</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<sst xmlns="http://schemas.openxmlformats.org/spreadsheetml/2006/main" count="387" uniqueCount="104">
  <si>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</si>
  <si>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</si>
  <si>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</si>
  <si>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</si>
  <si>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</si>
  <si>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</si>
  <si>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</si>
  <si>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</si>
  <si>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</si>
  <si>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</si>
  <si>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</si>
  <si>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</si>
  <si>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</si>
  <si>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</si>
  <si>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</si>
  <si>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</si>
  <si>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</si>
  <si>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</si>
  <si>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</si>
  <si>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</si>
  <si>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</si>
  <si>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</si>
  <si>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</si>
  <si>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</si>
  <si>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</si>
  <si>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</si>
  <si>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</si>
  <si>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</si>
  <si>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</si>
  <si>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</si>
  <si>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</si>
  <si>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</si>
  <si>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</si>
  <si>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</si>
  <si>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</si>
  <si>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</si>
  <si>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</si>
  <si>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</si>
  <si>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</si>
  <si>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</si>
  <si>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</si>
  <si>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</si>
  <si>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</si>
  <si>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</si>
  <si>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</si>
  <si>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</si>
  <si>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</si>
  <si>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</si>
  <si>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</si>
  <si>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</si>
  <si>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</si>
  <si>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</si>
  <si>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</si>
  <si>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</si>
  <si>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</si>
  <si>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</si>
  <si>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</si>
  <si>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</si>
  <si>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</si>
  <si>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</si>
  <si>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</si>
  <si>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</si>
  <si>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</si>
  <si>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</si>
  <si>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</si>
  <si>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</si>
  <si>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BI01010001010000000000000515BI0100001129</t>
  </si>
  <si>
    <t>BI01010001010000000000000515BI0100001130</t>
  </si>
  <si>
    <t>BI01010001010000000000000515BI0100001131</t>
  </si>
  <si>
    <t>BI01010001010000000000000515BI0100001132</t>
  </si>
  <si>
    <t>BI01010001010000000000000515BI0100001141</t>
  </si>
  <si>
    <t>cum</t>
  </si>
  <si>
    <t>sqm</t>
  </si>
  <si>
    <t>GST
18%</t>
  </si>
  <si>
    <t>Tender Inviting Authority: The Deputy General Manager, UATTC, AEGCL, Jorhat</t>
  </si>
  <si>
    <t>Name of Work: Renovation/ repairing of office of the DGM, Upper Assam T&amp;T Circle, AEGCL, Jorhat</t>
  </si>
  <si>
    <r>
      <rPr>
        <b/>
        <u val="single"/>
        <sz val="11"/>
        <rFont val="Arial"/>
        <family val="2"/>
      </rPr>
      <t xml:space="preserve">PRICE SCHEDULE: 1: </t>
    </r>
    <r>
      <rPr>
        <b/>
        <sz val="11"/>
        <rFont val="Arial"/>
        <family val="2"/>
      </rPr>
      <t xml:space="preserve">Providing, fitting, fixing Dyna roof sheet on existing wood trusses to prevent water leakage in DGM office, UATTC, Jorhat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</si>
  <si>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Dismantling roofing including ridges, hips, valleys and gutters etc., and stacking the material within 50 metres lead of:
15.28.2 Asbestos Cement sheet</t>
  </si>
  <si>
    <t>Dismantling wood work in frames, trusses, purlins and rafters up to 10 metres span and 5 metres height including stacking the material within 50 metres lead :
Of sectional area 40 square centimetres and above</t>
  </si>
  <si>
    <t>Providing wood work in frames of doors, windows, clerestory windows and other frames, wrought framed and fixed in position with hold fast lugs or with dash fasteners of required dia &amp; length (hold fast lugs or dash fastener shall be paid for separately).
Kiln seasoned and chemically treated hollock wood)</t>
  </si>
  <si>
    <t>Providing Pre Painted Galvanized Iron  Sheet  Roofing (PPGI) at all levels including fitting and fixing with self drilling, self tapping screws complete. (Roof trusses, purlins etc. to be measured and paid separately.) 
TATA Blue scope/ Dyna roof / Durakolor /Wonder Roof or equivalent as directed by the Departement
(iii) 0.50 mm thick</t>
  </si>
  <si>
    <t>Providing Pre Painted Galvanized Iron Sheet (PPGI) accessories (Ridges / Valley / Gutter /Flashing)  at all levels including fitting and fixing self drilling, self tapping screws complete complete.
TATA Blue scope/ Dyna roof / Durakolor /Wonder Roof or equivalent as directed by the Departement
(iii) 0.50 mm thick</t>
  </si>
  <si>
    <t>Dismantling doors, windows and clerestory windows (steel or wood)
shutter including chowkhats, architrave, holdfasts etc. complete and
stacking within 50 metres lead :
Of area 3 sq. metres and below</t>
  </si>
  <si>
    <t>Demolishing cement concrete manually/ by mechanical means
including disposal of material within 50 metres lead as per direction
of Engineer - in - charge.
Nominal concrete 1:4:8 or leaner mix (i/c equivalent
design mix)</t>
  </si>
  <si>
    <t>Providing and fixing panelled or panelled and glazed shutters for doors, windows and clerestory windows, fixing with butt hinges of required size with necessary screws, excluding panelling which will be paid for separately, all complete as per direction of Engineer-in-charge. (Note:- Butt hinges and necessary screws shall be paid separately)
Second class teak wood
30 mm thick shutters</t>
  </si>
  <si>
    <t>Providing wood work in frames of doors, windows, clerestory windows and other frames, wrought framed and fixed in position with hold fast lugs or with dash fasteners of required dia &amp; length (hold fast lugs or
dash fastener shall be paid for separately).
Kiln seasoned and chemically treated hollock wood</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</si>
  <si>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 
With cement mortar 1:4 (1 cement : 4 fine sand)</t>
  </si>
  <si>
    <t>Cement concrete flooring 1:2:4 (1 cement : 2 coarse sand : 4 graded
stone aggregate) finished with a floating coat of neat cement, including
cement slurry, but excluding the cost of nosing of steps etc. complete.
40 mm thick with 20 mm nominal size stone aggregate</t>
  </si>
  <si>
    <t>Hacking of CC flooring including cleaning for surface etc. complete
as per direction of the Engineer-in-Charge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</si>
  <si>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600x600 mm</t>
  </si>
  <si>
    <t>Removing white or colour wash by scrapping and sand papering and preparing the surface smooth including necessary repairs to scratches
etc. complete</t>
  </si>
  <si>
    <t>Distempering with 1st quality acrylic distemper (ready mixed) having VOC content less than 50 gms/litre, of approved manufacturer, of required shade and colour complete, as per manufacturer's specification.
Two or more coats on new work</t>
  </si>
  <si>
    <t>Renewing glass panes, with putty and nails wherever necessary
including racking out the old putty:
Float glass panes of nominal thickness 4 mm
(weight not less than 10kg/sqm)</t>
  </si>
  <si>
    <t>EXTERIOR FINISHING
Finishing walls with Acrylic Smooth exterior paint of required shade:
Old work (Two or more coat applied @ 1.67 ltr/ 10 sqm)
on existing cement paint surface</t>
  </si>
  <si>
    <t>Finishing with Deluxe Multi surface paint system for interiors and
exteriors using Primer as per manufacturers specifications :
Painting wood work with Deluxe Multi Surface Paint of required shade. Two or more coat applied @ 0.90 ltr/10sqm over an under coat of primer applied @0.75 ltr/10sqm of approved brand and manufacture</t>
  </si>
  <si>
    <t>Painting Steel work with Deluxe Multi Surface Paint to give an even shade. Two or more coat applied @ 0.90 ltr/ 10 sqm over an under coat of primer applied @ 0.80 ltr/ 10 sqm of approved brand and manufacture</t>
  </si>
  <si>
    <t>Two or more coats applied on walls @ 1.25 ltr/10 sqm over and including one coat of Special primer applied @ 0.75 ltr /10 sqm</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</si>
  <si>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</si>
  <si>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Providing, fitting and fixing hard board sheet ceilling with approved quality with necessary nails, wood screws including 1st class local wood 50mm x 12mm ( hollock/ bonsum/ sundi ) beading including paining two coats to timber beads complete as directed ( ceilling joist to be measured  and paid separately ).    
(c) 6 mm thick</t>
  </si>
  <si>
    <t>PARTITION WALLS 
Providing, fitting and fixing anodised aluminium hollow section of approved brand (Indal section 9210) of size 63.50mm x 38.10mm x 2.5mm thick for aluminium frame partition wall,  with a maximum spacing of frame 1.20m for horizontal/vertical member including aluminium cleat 32mm x 50mm x 4mm thick and fixing of glass panes and pre-laminated board with tapper cleat 20mm x 15mm x 1.2mm thick fixing glass panes with rubber gusket, screws, etc. as directed by the department at all levels. 
(v) Prelaminated Board</t>
  </si>
  <si>
    <t xml:space="preserve">Providing barge board of size 200mm x 20mm with 1st class local Hollock/ Bonsum timber including fitting and fixing with necessary wood screws etc. complete. </t>
  </si>
  <si>
    <t>rm</t>
  </si>
  <si>
    <r>
      <rPr>
        <b/>
        <u val="single"/>
        <sz val="11"/>
        <rFont val="Arial"/>
        <family val="2"/>
      </rPr>
      <t>PRICE SCHEDULE- 2: Renovation/ repairing of office of the DGM, UATTC, Jorhat, AEGCL</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</si>
  <si>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NIT No:  AEGCL/DGM/UATTC/O&amp;M/CW/Tender-03/2022/302, date: 04.06.2024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</si>
</sst>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3" fillId="0" borderId="0" xfId="57" applyNumberFormat="1" applyFont="1" applyFill="1" applyAlignment="1" applyProtection="1">
      <alignment vertical="center"/>
      <protection/>
    </xf>
    <xf numFmtId="0" fontId="59" fillId="0" borderId="0" xfId="57" applyNumberFormat="1" applyFont="1" applyFill="1" applyAlignment="1" applyProtection="1">
      <alignment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80" zoomScaleNormal="80" zoomScalePageLayoutView="0" workbookViewId="0" topLeftCell="A1">
      <selection activeCell="B8" sqref="B8:BC8"/>
    </sheetView>
  </sheetViews>
  <sheetFormatPr defaultColWidth="9.140625" defaultRowHeight="15"/>
  <cols>
    <col min="1" max="1" width="15.421875" style="51" customWidth="1"/>
    <col min="2" max="2" width="79.421875" style="51" customWidth="1"/>
    <col min="3" max="3" width="16.0039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4.57421875" style="51" customWidth="1"/>
    <col min="54" max="54" width="18.8515625" style="51" hidden="1" customWidth="1"/>
    <col min="55" max="55" width="45.57421875" style="51" customWidth="1"/>
    <col min="56" max="238" width="9.140625" style="51" customWidth="1"/>
    <col min="239" max="243" width="9.140625" style="53" customWidth="1"/>
    <col min="244" max="16384" width="9.140625" style="51"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74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75</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103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64" customFormat="1" ht="61.5" customHeight="1">
      <c r="A8" s="8" t="s">
        <v>62</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5"/>
      <c r="IF8" s="65"/>
      <c r="IG8" s="65"/>
      <c r="IH8" s="65"/>
      <c r="II8" s="65"/>
    </row>
    <row r="9" spans="1:243" s="9" customFormat="1" ht="61.5" customHeight="1">
      <c r="A9" s="66" t="s">
        <v>76</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64</v>
      </c>
      <c r="G11" s="11"/>
      <c r="H11" s="11"/>
      <c r="I11" s="11" t="s">
        <v>20</v>
      </c>
      <c r="J11" s="11" t="s">
        <v>21</v>
      </c>
      <c r="K11" s="11" t="s">
        <v>22</v>
      </c>
      <c r="L11" s="11" t="s">
        <v>23</v>
      </c>
      <c r="M11" s="14" t="s">
        <v>63</v>
      </c>
      <c r="N11" s="11" t="s">
        <v>24</v>
      </c>
      <c r="O11" s="11" t="s">
        <v>73</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3" t="s">
        <v>65</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5" customFormat="1" ht="53.25" customHeight="1">
      <c r="A13" s="17">
        <v>1</v>
      </c>
      <c r="B13" s="24" t="s">
        <v>77</v>
      </c>
      <c r="C13" s="18" t="s">
        <v>34</v>
      </c>
      <c r="D13" s="61">
        <v>690.12</v>
      </c>
      <c r="E13" s="20" t="s">
        <v>72</v>
      </c>
      <c r="F13" s="62">
        <v>0</v>
      </c>
      <c r="G13" s="27"/>
      <c r="H13" s="21"/>
      <c r="I13" s="19" t="s">
        <v>36</v>
      </c>
      <c r="J13" s="22">
        <f>IF(I13="Less(-)",-1,1)</f>
        <v>1</v>
      </c>
      <c r="K13" s="23" t="s">
        <v>59</v>
      </c>
      <c r="L13" s="23" t="s">
        <v>7</v>
      </c>
      <c r="M13" s="60"/>
      <c r="N13" s="28"/>
      <c r="O13" s="28">
        <f>ROUND(((M13*D13)*0.18),2)</f>
        <v>0</v>
      </c>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1.01</v>
      </c>
      <c r="IF13" s="26" t="s">
        <v>37</v>
      </c>
      <c r="IG13" s="26" t="s">
        <v>33</v>
      </c>
      <c r="IH13" s="26">
        <v>123.223</v>
      </c>
      <c r="II13" s="26" t="s">
        <v>35</v>
      </c>
    </row>
    <row r="14" spans="1:243" s="25" customFormat="1" ht="54" customHeight="1">
      <c r="A14" s="17">
        <v>2</v>
      </c>
      <c r="B14" s="24" t="s">
        <v>78</v>
      </c>
      <c r="C14" s="18" t="s">
        <v>38</v>
      </c>
      <c r="D14" s="61">
        <v>2.66</v>
      </c>
      <c r="E14" s="20" t="s">
        <v>71</v>
      </c>
      <c r="F14" s="62">
        <v>0</v>
      </c>
      <c r="G14" s="27"/>
      <c r="H14" s="27"/>
      <c r="I14" s="19" t="s">
        <v>36</v>
      </c>
      <c r="J14" s="22">
        <f>IF(I14="Less(-)",-1,1)</f>
        <v>1</v>
      </c>
      <c r="K14" s="23" t="s">
        <v>59</v>
      </c>
      <c r="L14" s="23" t="s">
        <v>7</v>
      </c>
      <c r="M14" s="60"/>
      <c r="N14" s="28"/>
      <c r="O14" s="28">
        <f>ROUND(((M14*D14)*0.18),2)</f>
        <v>0</v>
      </c>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total_amount_ba($B$2,$D$2,D14,F14,J14,K14,M14)</f>
        <v>0</v>
      </c>
      <c r="BB14" s="58">
        <f>BA14+SUM(N14:AZ14)</f>
        <v>0</v>
      </c>
      <c r="BC14" s="24" t="str">
        <f>SpellNumber(L14,BB14)</f>
        <v>INR Zero Only</v>
      </c>
      <c r="IE14" s="26">
        <v>1.02</v>
      </c>
      <c r="IF14" s="26" t="s">
        <v>39</v>
      </c>
      <c r="IG14" s="26" t="s">
        <v>40</v>
      </c>
      <c r="IH14" s="26">
        <v>213</v>
      </c>
      <c r="II14" s="26" t="s">
        <v>35</v>
      </c>
    </row>
    <row r="15" spans="1:243" s="25" customFormat="1" ht="82.5" customHeight="1">
      <c r="A15" s="17">
        <v>3</v>
      </c>
      <c r="B15" s="24" t="s">
        <v>79</v>
      </c>
      <c r="C15" s="18" t="s">
        <v>41</v>
      </c>
      <c r="D15" s="61">
        <v>2.66</v>
      </c>
      <c r="E15" s="20" t="s">
        <v>71</v>
      </c>
      <c r="F15" s="62">
        <v>0</v>
      </c>
      <c r="G15" s="27"/>
      <c r="H15" s="27"/>
      <c r="I15" s="19" t="s">
        <v>36</v>
      </c>
      <c r="J15" s="22">
        <f>IF(I15="Less(-)",-1,1)</f>
        <v>1</v>
      </c>
      <c r="K15" s="23" t="s">
        <v>59</v>
      </c>
      <c r="L15" s="23" t="s">
        <v>7</v>
      </c>
      <c r="M15" s="60"/>
      <c r="N15" s="28"/>
      <c r="O15" s="28">
        <f>ROUND(((M15*D15)*0.18),2)</f>
        <v>0</v>
      </c>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total_amount_ba($B$2,$D$2,D15,F15,J15,K15,M15)</f>
        <v>0</v>
      </c>
      <c r="BB15" s="58">
        <f>BA15+SUM(N15:AZ15)</f>
        <v>0</v>
      </c>
      <c r="BC15" s="24" t="str">
        <f>SpellNumber(L15,BB15)</f>
        <v>INR Zero Only</v>
      </c>
      <c r="IE15" s="26">
        <v>2</v>
      </c>
      <c r="IF15" s="26" t="s">
        <v>32</v>
      </c>
      <c r="IG15" s="26" t="s">
        <v>42</v>
      </c>
      <c r="IH15" s="26">
        <v>10</v>
      </c>
      <c r="II15" s="26" t="s">
        <v>35</v>
      </c>
    </row>
    <row r="16" spans="1:243" s="25" customFormat="1" ht="90.75" customHeight="1">
      <c r="A16" s="17">
        <v>4</v>
      </c>
      <c r="B16" s="24" t="s">
        <v>80</v>
      </c>
      <c r="C16" s="18" t="s">
        <v>43</v>
      </c>
      <c r="D16" s="61">
        <v>690.12</v>
      </c>
      <c r="E16" s="20" t="s">
        <v>72</v>
      </c>
      <c r="F16" s="62">
        <v>0</v>
      </c>
      <c r="G16" s="27"/>
      <c r="H16" s="27"/>
      <c r="I16" s="19" t="s">
        <v>36</v>
      </c>
      <c r="J16" s="22">
        <f>IF(I16="Less(-)",-1,1)</f>
        <v>1</v>
      </c>
      <c r="K16" s="23" t="s">
        <v>59</v>
      </c>
      <c r="L16" s="23" t="s">
        <v>7</v>
      </c>
      <c r="M16" s="60"/>
      <c r="N16" s="28"/>
      <c r="O16" s="28">
        <f>ROUND(((M16*D16)*0.18),2)</f>
        <v>0</v>
      </c>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total_amount_ba($B$2,$D$2,D16,F16,J16,K16,M16)</f>
        <v>0</v>
      </c>
      <c r="BB16" s="58">
        <f>BA16+SUM(N16:AZ16)</f>
        <v>0</v>
      </c>
      <c r="BC16" s="24" t="str">
        <f>SpellNumber(L16,BB16)</f>
        <v>INR Zero Only</v>
      </c>
      <c r="IE16" s="26">
        <v>3</v>
      </c>
      <c r="IF16" s="26" t="s">
        <v>44</v>
      </c>
      <c r="IG16" s="26" t="s">
        <v>45</v>
      </c>
      <c r="IH16" s="26">
        <v>10</v>
      </c>
      <c r="II16" s="26" t="s">
        <v>35</v>
      </c>
    </row>
    <row r="17" spans="1:243" s="25" customFormat="1" ht="97.5" customHeight="1">
      <c r="A17" s="17">
        <v>5</v>
      </c>
      <c r="B17" s="24" t="s">
        <v>81</v>
      </c>
      <c r="C17" s="18" t="s">
        <v>46</v>
      </c>
      <c r="D17" s="61">
        <v>86.3</v>
      </c>
      <c r="E17" s="20" t="s">
        <v>72</v>
      </c>
      <c r="F17" s="62">
        <v>0</v>
      </c>
      <c r="G17" s="27"/>
      <c r="H17" s="27"/>
      <c r="I17" s="19" t="s">
        <v>36</v>
      </c>
      <c r="J17" s="22">
        <f>IF(I17="Less(-)",-1,1)</f>
        <v>1</v>
      </c>
      <c r="K17" s="23" t="s">
        <v>59</v>
      </c>
      <c r="L17" s="23" t="s">
        <v>7</v>
      </c>
      <c r="M17" s="60"/>
      <c r="N17" s="28"/>
      <c r="O17" s="28">
        <f>ROUND(((M17*D17)*0.18),2)</f>
        <v>0</v>
      </c>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total_amount_ba($B$2,$D$2,D17,F17,J17,K17,M17)</f>
        <v>0</v>
      </c>
      <c r="BB17" s="58">
        <f>BA17+SUM(N17:AZ17)</f>
        <v>0</v>
      </c>
      <c r="BC17" s="24" t="str">
        <f>SpellNumber(L17,BB17)</f>
        <v>INR Zero Only</v>
      </c>
      <c r="IE17" s="26">
        <v>1.01</v>
      </c>
      <c r="IF17" s="26" t="s">
        <v>37</v>
      </c>
      <c r="IG17" s="26" t="s">
        <v>33</v>
      </c>
      <c r="IH17" s="26">
        <v>123.223</v>
      </c>
      <c r="II17" s="26" t="s">
        <v>35</v>
      </c>
    </row>
    <row r="18" spans="1:243" s="49" customFormat="1" ht="39" customHeight="1">
      <c r="A18" s="34" t="s">
        <v>57</v>
      </c>
      <c r="B18" s="35"/>
      <c r="C18" s="18" t="s">
        <v>70</v>
      </c>
      <c r="D18" s="36"/>
      <c r="E18" s="36"/>
      <c r="F18" s="36"/>
      <c r="G18" s="36"/>
      <c r="H18" s="37"/>
      <c r="I18" s="37"/>
      <c r="J18" s="37"/>
      <c r="K18" s="37"/>
      <c r="L18" s="38"/>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59">
        <f>SUM(BA13:BA17)</f>
        <v>0</v>
      </c>
      <c r="BB18" s="59">
        <f>SUM(BB13:BB17)</f>
        <v>0</v>
      </c>
      <c r="BC18" s="24" t="str">
        <f>SpellNumber($E$2,BB18)</f>
        <v>INR Zero Only</v>
      </c>
      <c r="IE18" s="50"/>
      <c r="IF18" s="50"/>
      <c r="IG18" s="50"/>
      <c r="IH18" s="50"/>
      <c r="II18" s="50"/>
    </row>
    <row r="19" spans="1:243" s="49" customFormat="1" ht="33.75" customHeight="1" hidden="1">
      <c r="A19" s="35" t="s">
        <v>61</v>
      </c>
      <c r="B19" s="40"/>
      <c r="C19" s="41"/>
      <c r="D19" s="42"/>
      <c r="E19" s="43" t="s">
        <v>58</v>
      </c>
      <c r="F19" s="56"/>
      <c r="G19" s="44"/>
      <c r="H19" s="45"/>
      <c r="I19" s="45"/>
      <c r="J19" s="45"/>
      <c r="K19" s="46"/>
      <c r="L19" s="47"/>
      <c r="M19" s="48"/>
      <c r="O19" s="25"/>
      <c r="P19" s="25"/>
      <c r="Q19" s="25"/>
      <c r="R19" s="25"/>
      <c r="S19" s="25"/>
      <c r="BA19" s="54">
        <f>IF(ISBLANK(F19),0,IF(E19="Excess (+)",ROUND(BA18+(BA18*F19),2),IF(E19="Less (-)",ROUND(BA18+(BA18*F19*(-1)),2),0)))</f>
        <v>0</v>
      </c>
      <c r="BB19" s="55">
        <f>ROUND(BA19,0)</f>
        <v>0</v>
      </c>
      <c r="BC19" s="24" t="str">
        <f>SpellNumber(L19,BB19)</f>
        <v> Zero Only</v>
      </c>
      <c r="IE19" s="50"/>
      <c r="IF19" s="50"/>
      <c r="IG19" s="50"/>
      <c r="IH19" s="50"/>
      <c r="II19" s="50"/>
    </row>
    <row r="20" spans="1:243" s="12" customFormat="1" ht="18">
      <c r="A20" s="34" t="s">
        <v>60</v>
      </c>
      <c r="B20" s="34"/>
      <c r="C20" s="69"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1"/>
      <c r="IE20" s="13"/>
      <c r="IF20" s="13"/>
      <c r="IG20" s="13"/>
      <c r="IH20" s="13"/>
      <c r="II20" s="13"/>
    </row>
    <row r="21" spans="1:54" ht="15">
      <c r="A21" s="12"/>
      <c r="B21" s="12"/>
      <c r="N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B21" s="12"/>
    </row>
  </sheetData>
  <sheetProtection password="CA9C" sheet="1" selectLockedCells="1"/>
  <mergeCells count="8">
    <mergeCell ref="A9:BC9"/>
    <mergeCell ref="C20:BC20"/>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5 L16 L13 L14 L17">
      <formula1>"INR"</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InputMessage="1" showErrorMessage="1" sqref="K13:K17">
      <formula1>"Partial Conversion, Full Conversion"</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s>
  <printOptions/>
  <pageMargins left="0.55" right="0.33" top="0.61" bottom="0.51" header="0.3" footer="0.3"/>
  <pageSetup horizontalDpi="600" verticalDpi="600" orientation="landscape" paperSize="9" r:id="rId2"/>
  <ignoredErrors>
    <ignoredError sqref="O13:O17" unlockedFormula="1"/>
  </ignoredErrors>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35"/>
  <sheetViews>
    <sheetView showGridLines="0" zoomScale="80" zoomScaleNormal="80" zoomScalePageLayoutView="0" workbookViewId="0" topLeftCell="A1">
      <selection activeCell="A7" sqref="A7:BC7"/>
    </sheetView>
  </sheetViews>
  <sheetFormatPr defaultColWidth="9.140625" defaultRowHeight="15"/>
  <cols>
    <col min="1" max="1" width="15.421875" style="51" customWidth="1"/>
    <col min="2" max="2" width="79.421875" style="51" customWidth="1"/>
    <col min="3" max="3" width="16.0039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6.57421875" style="51" customWidth="1"/>
    <col min="54" max="54" width="18.8515625" style="51" hidden="1" customWidth="1"/>
    <col min="55" max="55" width="45.57421875" style="51" customWidth="1"/>
    <col min="56" max="238" width="9.140625" style="51" customWidth="1"/>
    <col min="239" max="243" width="9.140625" style="53" customWidth="1"/>
    <col min="244" max="16384" width="9.140625" style="51"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74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75</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103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64" customFormat="1" ht="61.5" customHeight="1">
      <c r="A8" s="8" t="s">
        <v>62</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5"/>
      <c r="IF8" s="65"/>
      <c r="IG8" s="65"/>
      <c r="IH8" s="65"/>
      <c r="II8" s="65"/>
    </row>
    <row r="9" spans="1:243" s="9" customFormat="1" ht="61.5" customHeight="1">
      <c r="A9" s="66" t="s">
        <v>102</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64</v>
      </c>
      <c r="G11" s="11"/>
      <c r="H11" s="11"/>
      <c r="I11" s="11" t="s">
        <v>20</v>
      </c>
      <c r="J11" s="11" t="s">
        <v>21</v>
      </c>
      <c r="K11" s="11" t="s">
        <v>22</v>
      </c>
      <c r="L11" s="11" t="s">
        <v>23</v>
      </c>
      <c r="M11" s="14" t="s">
        <v>63</v>
      </c>
      <c r="N11" s="11" t="s">
        <v>24</v>
      </c>
      <c r="O11" s="11" t="s">
        <v>73</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3" t="s">
        <v>65</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5" customFormat="1" ht="62.25" customHeight="1">
      <c r="A13" s="17">
        <v>1</v>
      </c>
      <c r="B13" s="24" t="s">
        <v>82</v>
      </c>
      <c r="C13" s="18" t="s">
        <v>34</v>
      </c>
      <c r="D13" s="61">
        <v>6</v>
      </c>
      <c r="E13" s="20" t="s">
        <v>72</v>
      </c>
      <c r="F13" s="62">
        <v>0</v>
      </c>
      <c r="G13" s="27"/>
      <c r="H13" s="21"/>
      <c r="I13" s="19" t="s">
        <v>36</v>
      </c>
      <c r="J13" s="22">
        <f aca="true" t="shared" si="0" ref="J13:J23">IF(I13="Less(-)",-1,1)</f>
        <v>1</v>
      </c>
      <c r="K13" s="23" t="s">
        <v>59</v>
      </c>
      <c r="L13" s="23" t="s">
        <v>7</v>
      </c>
      <c r="M13" s="60"/>
      <c r="N13" s="28"/>
      <c r="O13" s="28">
        <f>ROUND(((M13*D13)*0.18),2)</f>
        <v>0</v>
      </c>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1.01</v>
      </c>
      <c r="IF13" s="26" t="s">
        <v>37</v>
      </c>
      <c r="IG13" s="26" t="s">
        <v>33</v>
      </c>
      <c r="IH13" s="26">
        <v>123.223</v>
      </c>
      <c r="II13" s="26" t="s">
        <v>35</v>
      </c>
    </row>
    <row r="14" spans="1:243" s="25" customFormat="1" ht="75.75" customHeight="1">
      <c r="A14" s="17">
        <v>2</v>
      </c>
      <c r="B14" s="24" t="s">
        <v>83</v>
      </c>
      <c r="C14" s="18" t="s">
        <v>38</v>
      </c>
      <c r="D14" s="61">
        <v>2.68</v>
      </c>
      <c r="E14" s="20" t="s">
        <v>71</v>
      </c>
      <c r="F14" s="62">
        <v>0</v>
      </c>
      <c r="G14" s="27"/>
      <c r="H14" s="27"/>
      <c r="I14" s="19" t="s">
        <v>36</v>
      </c>
      <c r="J14" s="22">
        <f t="shared" si="0"/>
        <v>1</v>
      </c>
      <c r="K14" s="23" t="s">
        <v>59</v>
      </c>
      <c r="L14" s="23" t="s">
        <v>7</v>
      </c>
      <c r="M14" s="60"/>
      <c r="N14" s="28"/>
      <c r="O14" s="28">
        <f aca="true" t="shared" si="1" ref="O14:O31">ROUND(((M14*D14)*0.18),2)</f>
        <v>0</v>
      </c>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 aca="true" t="shared" si="2" ref="BA14:BA23">total_amount_ba($B$2,$D$2,D14,F14,J14,K14,M14)</f>
        <v>0</v>
      </c>
      <c r="BB14" s="58">
        <f aca="true" t="shared" si="3" ref="BB14:BB31">BA14+SUM(N14:AZ14)</f>
        <v>0</v>
      </c>
      <c r="BC14" s="24" t="str">
        <f aca="true" t="shared" si="4" ref="BC14:BC23">SpellNumber(L14,BB14)</f>
        <v>INR Zero Only</v>
      </c>
      <c r="IE14" s="26">
        <v>1.02</v>
      </c>
      <c r="IF14" s="26" t="s">
        <v>39</v>
      </c>
      <c r="IG14" s="26" t="s">
        <v>40</v>
      </c>
      <c r="IH14" s="26">
        <v>213</v>
      </c>
      <c r="II14" s="26" t="s">
        <v>35</v>
      </c>
    </row>
    <row r="15" spans="1:243" s="25" customFormat="1" ht="105" customHeight="1">
      <c r="A15" s="17">
        <v>3</v>
      </c>
      <c r="B15" s="24" t="s">
        <v>84</v>
      </c>
      <c r="C15" s="18" t="s">
        <v>41</v>
      </c>
      <c r="D15" s="61">
        <v>13.95</v>
      </c>
      <c r="E15" s="20" t="s">
        <v>72</v>
      </c>
      <c r="F15" s="62">
        <v>0</v>
      </c>
      <c r="G15" s="27"/>
      <c r="H15" s="27"/>
      <c r="I15" s="19" t="s">
        <v>36</v>
      </c>
      <c r="J15" s="22">
        <f t="shared" si="0"/>
        <v>1</v>
      </c>
      <c r="K15" s="23" t="s">
        <v>59</v>
      </c>
      <c r="L15" s="23" t="s">
        <v>7</v>
      </c>
      <c r="M15" s="60"/>
      <c r="N15" s="28"/>
      <c r="O15" s="28">
        <f t="shared" si="1"/>
        <v>0</v>
      </c>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 t="shared" si="2"/>
        <v>0</v>
      </c>
      <c r="BB15" s="58">
        <f t="shared" si="3"/>
        <v>0</v>
      </c>
      <c r="BC15" s="24" t="str">
        <f t="shared" si="4"/>
        <v>INR Zero Only</v>
      </c>
      <c r="IE15" s="26">
        <v>2</v>
      </c>
      <c r="IF15" s="26" t="s">
        <v>32</v>
      </c>
      <c r="IG15" s="26" t="s">
        <v>42</v>
      </c>
      <c r="IH15" s="26">
        <v>10</v>
      </c>
      <c r="II15" s="26" t="s">
        <v>35</v>
      </c>
    </row>
    <row r="16" spans="1:243" s="25" customFormat="1" ht="77.25" customHeight="1">
      <c r="A16" s="17">
        <v>4</v>
      </c>
      <c r="B16" s="24" t="s">
        <v>85</v>
      </c>
      <c r="C16" s="18" t="s">
        <v>43</v>
      </c>
      <c r="D16" s="61">
        <v>2.13</v>
      </c>
      <c r="E16" s="20" t="s">
        <v>71</v>
      </c>
      <c r="F16" s="62">
        <v>0</v>
      </c>
      <c r="G16" s="27"/>
      <c r="H16" s="27"/>
      <c r="I16" s="19" t="s">
        <v>36</v>
      </c>
      <c r="J16" s="22">
        <f t="shared" si="0"/>
        <v>1</v>
      </c>
      <c r="K16" s="23" t="s">
        <v>59</v>
      </c>
      <c r="L16" s="23" t="s">
        <v>7</v>
      </c>
      <c r="M16" s="60"/>
      <c r="N16" s="28"/>
      <c r="O16" s="28">
        <f t="shared" si="1"/>
        <v>0</v>
      </c>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 t="shared" si="2"/>
        <v>0</v>
      </c>
      <c r="BB16" s="58">
        <f t="shared" si="3"/>
        <v>0</v>
      </c>
      <c r="BC16" s="24" t="str">
        <f t="shared" si="4"/>
        <v>INR Zero Only</v>
      </c>
      <c r="IE16" s="26">
        <v>3</v>
      </c>
      <c r="IF16" s="26" t="s">
        <v>44</v>
      </c>
      <c r="IG16" s="26" t="s">
        <v>45</v>
      </c>
      <c r="IH16" s="26">
        <v>10</v>
      </c>
      <c r="II16" s="26" t="s">
        <v>35</v>
      </c>
    </row>
    <row r="17" spans="1:243" s="25" customFormat="1" ht="90.75" customHeight="1">
      <c r="A17" s="17">
        <v>5</v>
      </c>
      <c r="B17" s="24" t="s">
        <v>86</v>
      </c>
      <c r="C17" s="18" t="s">
        <v>46</v>
      </c>
      <c r="D17" s="61">
        <v>83.16</v>
      </c>
      <c r="E17" s="20" t="s">
        <v>72</v>
      </c>
      <c r="F17" s="62">
        <v>0</v>
      </c>
      <c r="G17" s="27"/>
      <c r="H17" s="27"/>
      <c r="I17" s="19" t="s">
        <v>36</v>
      </c>
      <c r="J17" s="22">
        <f t="shared" si="0"/>
        <v>1</v>
      </c>
      <c r="K17" s="23" t="s">
        <v>59</v>
      </c>
      <c r="L17" s="23" t="s">
        <v>7</v>
      </c>
      <c r="M17" s="60"/>
      <c r="N17" s="28"/>
      <c r="O17" s="28">
        <f t="shared" si="1"/>
        <v>0</v>
      </c>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 t="shared" si="2"/>
        <v>0</v>
      </c>
      <c r="BB17" s="58">
        <f t="shared" si="3"/>
        <v>0</v>
      </c>
      <c r="BC17" s="24" t="str">
        <f t="shared" si="4"/>
        <v>INR Zero Only</v>
      </c>
      <c r="IE17" s="26">
        <v>1.01</v>
      </c>
      <c r="IF17" s="26" t="s">
        <v>37</v>
      </c>
      <c r="IG17" s="26" t="s">
        <v>33</v>
      </c>
      <c r="IH17" s="26">
        <v>123.223</v>
      </c>
      <c r="II17" s="26" t="s">
        <v>35</v>
      </c>
    </row>
    <row r="18" spans="1:243" s="25" customFormat="1" ht="66" customHeight="1">
      <c r="A18" s="17">
        <v>6</v>
      </c>
      <c r="B18" s="24" t="s">
        <v>87</v>
      </c>
      <c r="C18" s="18" t="s">
        <v>47</v>
      </c>
      <c r="D18" s="61">
        <v>61.3</v>
      </c>
      <c r="E18" s="20" t="s">
        <v>72</v>
      </c>
      <c r="F18" s="62">
        <v>0</v>
      </c>
      <c r="G18" s="27"/>
      <c r="H18" s="27"/>
      <c r="I18" s="19" t="s">
        <v>36</v>
      </c>
      <c r="J18" s="22">
        <f t="shared" si="0"/>
        <v>1</v>
      </c>
      <c r="K18" s="23" t="s">
        <v>59</v>
      </c>
      <c r="L18" s="23" t="s">
        <v>7</v>
      </c>
      <c r="M18" s="60"/>
      <c r="N18" s="28"/>
      <c r="O18" s="28">
        <f t="shared" si="1"/>
        <v>0</v>
      </c>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2"/>
      <c r="AV18" s="31"/>
      <c r="AW18" s="31"/>
      <c r="AX18" s="31"/>
      <c r="AY18" s="31"/>
      <c r="AZ18" s="31"/>
      <c r="BA18" s="58">
        <f t="shared" si="2"/>
        <v>0</v>
      </c>
      <c r="BB18" s="58">
        <f t="shared" si="3"/>
        <v>0</v>
      </c>
      <c r="BC18" s="24" t="str">
        <f t="shared" si="4"/>
        <v>INR Zero Only</v>
      </c>
      <c r="IE18" s="26">
        <v>1.02</v>
      </c>
      <c r="IF18" s="26" t="s">
        <v>39</v>
      </c>
      <c r="IG18" s="26" t="s">
        <v>40</v>
      </c>
      <c r="IH18" s="26">
        <v>213</v>
      </c>
      <c r="II18" s="26" t="s">
        <v>35</v>
      </c>
    </row>
    <row r="19" spans="1:243" s="25" customFormat="1" ht="61.5" customHeight="1">
      <c r="A19" s="17">
        <v>7</v>
      </c>
      <c r="B19" s="33" t="s">
        <v>88</v>
      </c>
      <c r="C19" s="18" t="s">
        <v>48</v>
      </c>
      <c r="D19" s="61">
        <v>263.76</v>
      </c>
      <c r="E19" s="20" t="s">
        <v>72</v>
      </c>
      <c r="F19" s="62">
        <v>0</v>
      </c>
      <c r="G19" s="27"/>
      <c r="H19" s="27"/>
      <c r="I19" s="19" t="s">
        <v>36</v>
      </c>
      <c r="J19" s="22">
        <f t="shared" si="0"/>
        <v>1</v>
      </c>
      <c r="K19" s="23" t="s">
        <v>59</v>
      </c>
      <c r="L19" s="23" t="s">
        <v>7</v>
      </c>
      <c r="M19" s="60"/>
      <c r="N19" s="28"/>
      <c r="O19" s="28">
        <f t="shared" si="1"/>
        <v>0</v>
      </c>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8">
        <f t="shared" si="2"/>
        <v>0</v>
      </c>
      <c r="BB19" s="58">
        <f t="shared" si="3"/>
        <v>0</v>
      </c>
      <c r="BC19" s="24" t="str">
        <f t="shared" si="4"/>
        <v>INR Zero Only</v>
      </c>
      <c r="IE19" s="26">
        <v>2</v>
      </c>
      <c r="IF19" s="26" t="s">
        <v>32</v>
      </c>
      <c r="IG19" s="26" t="s">
        <v>42</v>
      </c>
      <c r="IH19" s="26">
        <v>10</v>
      </c>
      <c r="II19" s="26" t="s">
        <v>35</v>
      </c>
    </row>
    <row r="20" spans="1:243" s="25" customFormat="1" ht="119.25" customHeight="1">
      <c r="A20" s="17">
        <v>8</v>
      </c>
      <c r="B20" s="33" t="s">
        <v>89</v>
      </c>
      <c r="C20" s="18" t="s">
        <v>49</v>
      </c>
      <c r="D20" s="61">
        <v>263.76</v>
      </c>
      <c r="E20" s="20" t="s">
        <v>72</v>
      </c>
      <c r="F20" s="62">
        <v>0</v>
      </c>
      <c r="G20" s="27"/>
      <c r="H20" s="27"/>
      <c r="I20" s="19" t="s">
        <v>36</v>
      </c>
      <c r="J20" s="22">
        <f t="shared" si="0"/>
        <v>1</v>
      </c>
      <c r="K20" s="23" t="s">
        <v>59</v>
      </c>
      <c r="L20" s="23" t="s">
        <v>7</v>
      </c>
      <c r="M20" s="60"/>
      <c r="N20" s="28"/>
      <c r="O20" s="28">
        <f t="shared" si="1"/>
        <v>0</v>
      </c>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f t="shared" si="2"/>
        <v>0</v>
      </c>
      <c r="BB20" s="58">
        <f t="shared" si="3"/>
        <v>0</v>
      </c>
      <c r="BC20" s="24" t="str">
        <f t="shared" si="4"/>
        <v>INR Zero Only</v>
      </c>
      <c r="IE20" s="26">
        <v>3</v>
      </c>
      <c r="IF20" s="26" t="s">
        <v>44</v>
      </c>
      <c r="IG20" s="26" t="s">
        <v>45</v>
      </c>
      <c r="IH20" s="26">
        <v>10</v>
      </c>
      <c r="II20" s="26" t="s">
        <v>35</v>
      </c>
    </row>
    <row r="21" spans="1:243" s="25" customFormat="1" ht="57" customHeight="1">
      <c r="A21" s="17">
        <v>9</v>
      </c>
      <c r="B21" s="24" t="s">
        <v>90</v>
      </c>
      <c r="C21" s="18" t="s">
        <v>50</v>
      </c>
      <c r="D21" s="61">
        <v>637.8</v>
      </c>
      <c r="E21" s="20" t="s">
        <v>72</v>
      </c>
      <c r="F21" s="62">
        <v>0</v>
      </c>
      <c r="G21" s="27"/>
      <c r="H21" s="27"/>
      <c r="I21" s="19" t="s">
        <v>36</v>
      </c>
      <c r="J21" s="22">
        <f t="shared" si="0"/>
        <v>1</v>
      </c>
      <c r="K21" s="23" t="s">
        <v>59</v>
      </c>
      <c r="L21" s="23" t="s">
        <v>7</v>
      </c>
      <c r="M21" s="60"/>
      <c r="N21" s="28"/>
      <c r="O21" s="28">
        <f t="shared" si="1"/>
        <v>0</v>
      </c>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2"/>
        <v>0</v>
      </c>
      <c r="BB21" s="58">
        <f t="shared" si="3"/>
        <v>0</v>
      </c>
      <c r="BC21" s="24" t="str">
        <f t="shared" si="4"/>
        <v>INR Zero Only</v>
      </c>
      <c r="IE21" s="26">
        <v>1.01</v>
      </c>
      <c r="IF21" s="26" t="s">
        <v>37</v>
      </c>
      <c r="IG21" s="26" t="s">
        <v>33</v>
      </c>
      <c r="IH21" s="26">
        <v>123.223</v>
      </c>
      <c r="II21" s="26" t="s">
        <v>35</v>
      </c>
    </row>
    <row r="22" spans="1:243" s="25" customFormat="1" ht="69.75" customHeight="1">
      <c r="A22" s="17">
        <v>10</v>
      </c>
      <c r="B22" s="24" t="s">
        <v>91</v>
      </c>
      <c r="C22" s="18" t="s">
        <v>51</v>
      </c>
      <c r="D22" s="61">
        <v>820.43</v>
      </c>
      <c r="E22" s="20" t="s">
        <v>72</v>
      </c>
      <c r="F22" s="62">
        <v>0</v>
      </c>
      <c r="G22" s="27"/>
      <c r="H22" s="27"/>
      <c r="I22" s="19" t="s">
        <v>36</v>
      </c>
      <c r="J22" s="22">
        <f t="shared" si="0"/>
        <v>1</v>
      </c>
      <c r="K22" s="23" t="s">
        <v>59</v>
      </c>
      <c r="L22" s="23" t="s">
        <v>7</v>
      </c>
      <c r="M22" s="60"/>
      <c r="N22" s="28"/>
      <c r="O22" s="28">
        <f t="shared" si="1"/>
        <v>0</v>
      </c>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f t="shared" si="2"/>
        <v>0</v>
      </c>
      <c r="BB22" s="58">
        <f t="shared" si="3"/>
        <v>0</v>
      </c>
      <c r="BC22" s="24" t="str">
        <f t="shared" si="4"/>
        <v>INR Zero Only</v>
      </c>
      <c r="IE22" s="26">
        <v>1.02</v>
      </c>
      <c r="IF22" s="26" t="s">
        <v>39</v>
      </c>
      <c r="IG22" s="26" t="s">
        <v>40</v>
      </c>
      <c r="IH22" s="26">
        <v>213</v>
      </c>
      <c r="II22" s="26" t="s">
        <v>35</v>
      </c>
    </row>
    <row r="23" spans="1:243" s="25" customFormat="1" ht="71.25" customHeight="1">
      <c r="A23" s="17">
        <v>11</v>
      </c>
      <c r="B23" s="33" t="s">
        <v>92</v>
      </c>
      <c r="C23" s="18" t="s">
        <v>52</v>
      </c>
      <c r="D23" s="61">
        <v>1.8</v>
      </c>
      <c r="E23" s="20" t="s">
        <v>72</v>
      </c>
      <c r="F23" s="62">
        <v>0</v>
      </c>
      <c r="G23" s="27"/>
      <c r="H23" s="27"/>
      <c r="I23" s="19" t="s">
        <v>36</v>
      </c>
      <c r="J23" s="22">
        <f t="shared" si="0"/>
        <v>1</v>
      </c>
      <c r="K23" s="23" t="s">
        <v>59</v>
      </c>
      <c r="L23" s="23" t="s">
        <v>7</v>
      </c>
      <c r="M23" s="60"/>
      <c r="N23" s="28"/>
      <c r="O23" s="28">
        <f t="shared" si="1"/>
        <v>0</v>
      </c>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8">
        <f t="shared" si="2"/>
        <v>0</v>
      </c>
      <c r="BB23" s="58">
        <f t="shared" si="3"/>
        <v>0</v>
      </c>
      <c r="BC23" s="24" t="str">
        <f t="shared" si="4"/>
        <v>INR Zero Only</v>
      </c>
      <c r="IE23" s="26">
        <v>2</v>
      </c>
      <c r="IF23" s="26" t="s">
        <v>32</v>
      </c>
      <c r="IG23" s="26" t="s">
        <v>42</v>
      </c>
      <c r="IH23" s="26">
        <v>10</v>
      </c>
      <c r="II23" s="26" t="s">
        <v>35</v>
      </c>
    </row>
    <row r="24" spans="1:243" s="25" customFormat="1" ht="67.5" customHeight="1">
      <c r="A24" s="17">
        <v>12</v>
      </c>
      <c r="B24" s="33" t="s">
        <v>93</v>
      </c>
      <c r="C24" s="18" t="s">
        <v>53</v>
      </c>
      <c r="D24" s="61">
        <v>539.26</v>
      </c>
      <c r="E24" s="20" t="s">
        <v>72</v>
      </c>
      <c r="F24" s="62">
        <v>0</v>
      </c>
      <c r="G24" s="27"/>
      <c r="H24" s="27"/>
      <c r="I24" s="19" t="s">
        <v>36</v>
      </c>
      <c r="J24" s="22">
        <f>IF(I24="Less(-)",-1,1)</f>
        <v>1</v>
      </c>
      <c r="K24" s="23" t="s">
        <v>59</v>
      </c>
      <c r="L24" s="23" t="s">
        <v>7</v>
      </c>
      <c r="M24" s="60"/>
      <c r="N24" s="28"/>
      <c r="O24" s="28">
        <f t="shared" si="1"/>
        <v>0</v>
      </c>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8">
        <f>total_amount_ba($B$2,$D$2,D24,F24,J24,K24,M24)</f>
        <v>0</v>
      </c>
      <c r="BB24" s="58">
        <f t="shared" si="3"/>
        <v>0</v>
      </c>
      <c r="BC24" s="24" t="str">
        <f>SpellNumber(L24,BB24)</f>
        <v>INR Zero Only</v>
      </c>
      <c r="IE24" s="26">
        <v>1.01</v>
      </c>
      <c r="IF24" s="26" t="s">
        <v>37</v>
      </c>
      <c r="IG24" s="26" t="s">
        <v>33</v>
      </c>
      <c r="IH24" s="26">
        <v>123.223</v>
      </c>
      <c r="II24" s="26" t="s">
        <v>35</v>
      </c>
    </row>
    <row r="25" spans="1:243" s="25" customFormat="1" ht="78.75" customHeight="1">
      <c r="A25" s="17">
        <v>13</v>
      </c>
      <c r="B25" s="33" t="s">
        <v>94</v>
      </c>
      <c r="C25" s="18" t="s">
        <v>54</v>
      </c>
      <c r="D25" s="61">
        <v>138.53</v>
      </c>
      <c r="E25" s="20" t="s">
        <v>72</v>
      </c>
      <c r="F25" s="62">
        <v>0</v>
      </c>
      <c r="G25" s="27"/>
      <c r="H25" s="27"/>
      <c r="I25" s="19" t="s">
        <v>36</v>
      </c>
      <c r="J25" s="22">
        <f>IF(I25="Less(-)",-1,1)</f>
        <v>1</v>
      </c>
      <c r="K25" s="23" t="s">
        <v>59</v>
      </c>
      <c r="L25" s="23" t="s">
        <v>7</v>
      </c>
      <c r="M25" s="60"/>
      <c r="N25" s="28"/>
      <c r="O25" s="28">
        <f t="shared" si="1"/>
        <v>0</v>
      </c>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8">
        <f>total_amount_ba($B$2,$D$2,D25,F25,J25,K25,M25)</f>
        <v>0</v>
      </c>
      <c r="BB25" s="58">
        <f t="shared" si="3"/>
        <v>0</v>
      </c>
      <c r="BC25" s="24" t="str">
        <f>SpellNumber(L25,BB25)</f>
        <v>INR Zero Only</v>
      </c>
      <c r="IE25" s="26">
        <v>1.02</v>
      </c>
      <c r="IF25" s="26" t="s">
        <v>39</v>
      </c>
      <c r="IG25" s="26" t="s">
        <v>40</v>
      </c>
      <c r="IH25" s="26">
        <v>213</v>
      </c>
      <c r="II25" s="26" t="s">
        <v>35</v>
      </c>
    </row>
    <row r="26" spans="1:243" s="25" customFormat="1" ht="57.75" customHeight="1">
      <c r="A26" s="17">
        <v>14</v>
      </c>
      <c r="B26" s="33" t="s">
        <v>95</v>
      </c>
      <c r="C26" s="18" t="s">
        <v>55</v>
      </c>
      <c r="D26" s="61">
        <v>49.5</v>
      </c>
      <c r="E26" s="20" t="s">
        <v>72</v>
      </c>
      <c r="F26" s="62">
        <v>0</v>
      </c>
      <c r="G26" s="27"/>
      <c r="H26" s="27"/>
      <c r="I26" s="19" t="s">
        <v>36</v>
      </c>
      <c r="J26" s="22">
        <f aca="true" t="shared" si="5" ref="J26:J31">IF(I26="Less(-)",-1,1)</f>
        <v>1</v>
      </c>
      <c r="K26" s="23" t="s">
        <v>59</v>
      </c>
      <c r="L26" s="23" t="s">
        <v>7</v>
      </c>
      <c r="M26" s="60"/>
      <c r="N26" s="28"/>
      <c r="O26" s="28">
        <f t="shared" si="1"/>
        <v>0</v>
      </c>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8">
        <f aca="true" t="shared" si="6" ref="BA26:BA31">total_amount_ba($B$2,$D$2,D26,F26,J26,K26,M26)</f>
        <v>0</v>
      </c>
      <c r="BB26" s="58">
        <f t="shared" si="3"/>
        <v>0</v>
      </c>
      <c r="BC26" s="24" t="str">
        <f aca="true" t="shared" si="7" ref="BC26:BC31">SpellNumber(L26,BB26)</f>
        <v>INR Zero Only</v>
      </c>
      <c r="IE26" s="26"/>
      <c r="IF26" s="26"/>
      <c r="IG26" s="26"/>
      <c r="IH26" s="26"/>
      <c r="II26" s="26"/>
    </row>
    <row r="27" spans="1:243" s="25" customFormat="1" ht="41.25" customHeight="1">
      <c r="A27" s="17">
        <v>15</v>
      </c>
      <c r="B27" s="33" t="s">
        <v>96</v>
      </c>
      <c r="C27" s="18" t="s">
        <v>56</v>
      </c>
      <c r="D27" s="61">
        <v>86.64</v>
      </c>
      <c r="E27" s="20" t="s">
        <v>72</v>
      </c>
      <c r="F27" s="62">
        <v>0</v>
      </c>
      <c r="G27" s="27"/>
      <c r="H27" s="27"/>
      <c r="I27" s="19" t="s">
        <v>36</v>
      </c>
      <c r="J27" s="22">
        <f t="shared" si="5"/>
        <v>1</v>
      </c>
      <c r="K27" s="23" t="s">
        <v>59</v>
      </c>
      <c r="L27" s="23" t="s">
        <v>7</v>
      </c>
      <c r="M27" s="60"/>
      <c r="N27" s="28"/>
      <c r="O27" s="28">
        <f t="shared" si="1"/>
        <v>0</v>
      </c>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58">
        <f t="shared" si="6"/>
        <v>0</v>
      </c>
      <c r="BB27" s="58">
        <f t="shared" si="3"/>
        <v>0</v>
      </c>
      <c r="BC27" s="24" t="str">
        <f t="shared" si="7"/>
        <v>INR Zero Only</v>
      </c>
      <c r="IE27" s="26"/>
      <c r="IF27" s="26"/>
      <c r="IG27" s="26"/>
      <c r="IH27" s="26"/>
      <c r="II27" s="26"/>
    </row>
    <row r="28" spans="1:243" s="25" customFormat="1" ht="96.75" customHeight="1">
      <c r="A28" s="17">
        <v>16</v>
      </c>
      <c r="B28" s="33" t="s">
        <v>97</v>
      </c>
      <c r="C28" s="18" t="s">
        <v>66</v>
      </c>
      <c r="D28" s="61">
        <v>29.25</v>
      </c>
      <c r="E28" s="20" t="s">
        <v>72</v>
      </c>
      <c r="F28" s="62">
        <v>0</v>
      </c>
      <c r="G28" s="27"/>
      <c r="H28" s="27"/>
      <c r="I28" s="19" t="s">
        <v>36</v>
      </c>
      <c r="J28" s="22">
        <f t="shared" si="5"/>
        <v>1</v>
      </c>
      <c r="K28" s="23" t="s">
        <v>59</v>
      </c>
      <c r="L28" s="23" t="s">
        <v>7</v>
      </c>
      <c r="M28" s="60"/>
      <c r="N28" s="28"/>
      <c r="O28" s="28">
        <f t="shared" si="1"/>
        <v>0</v>
      </c>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8">
        <f t="shared" si="6"/>
        <v>0</v>
      </c>
      <c r="BB28" s="58">
        <f t="shared" si="3"/>
        <v>0</v>
      </c>
      <c r="BC28" s="24" t="str">
        <f t="shared" si="7"/>
        <v>INR Zero Only</v>
      </c>
      <c r="IE28" s="26"/>
      <c r="IF28" s="26"/>
      <c r="IG28" s="26"/>
      <c r="IH28" s="26"/>
      <c r="II28" s="26"/>
    </row>
    <row r="29" spans="1:243" s="25" customFormat="1" ht="102" customHeight="1">
      <c r="A29" s="17">
        <v>17</v>
      </c>
      <c r="B29" s="33" t="s">
        <v>98</v>
      </c>
      <c r="C29" s="18" t="s">
        <v>67</v>
      </c>
      <c r="D29" s="61">
        <v>161.2</v>
      </c>
      <c r="E29" s="20" t="s">
        <v>72</v>
      </c>
      <c r="F29" s="62">
        <v>0</v>
      </c>
      <c r="G29" s="27"/>
      <c r="H29" s="27"/>
      <c r="I29" s="19" t="s">
        <v>36</v>
      </c>
      <c r="J29" s="22">
        <f t="shared" si="5"/>
        <v>1</v>
      </c>
      <c r="K29" s="23" t="s">
        <v>59</v>
      </c>
      <c r="L29" s="23" t="s">
        <v>7</v>
      </c>
      <c r="M29" s="60"/>
      <c r="N29" s="28"/>
      <c r="O29" s="28">
        <f t="shared" si="1"/>
        <v>0</v>
      </c>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58">
        <f t="shared" si="6"/>
        <v>0</v>
      </c>
      <c r="BB29" s="58">
        <f t="shared" si="3"/>
        <v>0</v>
      </c>
      <c r="BC29" s="24" t="str">
        <f t="shared" si="7"/>
        <v>INR Zero Only</v>
      </c>
      <c r="IE29" s="26"/>
      <c r="IF29" s="26"/>
      <c r="IG29" s="26"/>
      <c r="IH29" s="26"/>
      <c r="II29" s="26"/>
    </row>
    <row r="30" spans="1:243" s="25" customFormat="1" ht="138" customHeight="1">
      <c r="A30" s="17">
        <v>18</v>
      </c>
      <c r="B30" s="33" t="s">
        <v>99</v>
      </c>
      <c r="C30" s="18" t="s">
        <v>68</v>
      </c>
      <c r="D30" s="61">
        <v>39.6</v>
      </c>
      <c r="E30" s="20" t="s">
        <v>72</v>
      </c>
      <c r="F30" s="62">
        <v>0</v>
      </c>
      <c r="G30" s="27"/>
      <c r="H30" s="27"/>
      <c r="I30" s="19" t="s">
        <v>36</v>
      </c>
      <c r="J30" s="22">
        <f t="shared" si="5"/>
        <v>1</v>
      </c>
      <c r="K30" s="23" t="s">
        <v>59</v>
      </c>
      <c r="L30" s="23" t="s">
        <v>7</v>
      </c>
      <c r="M30" s="60"/>
      <c r="N30" s="28"/>
      <c r="O30" s="28">
        <f t="shared" si="1"/>
        <v>0</v>
      </c>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58">
        <f t="shared" si="6"/>
        <v>0</v>
      </c>
      <c r="BB30" s="58">
        <f t="shared" si="3"/>
        <v>0</v>
      </c>
      <c r="BC30" s="24" t="str">
        <f t="shared" si="7"/>
        <v>INR Zero Only</v>
      </c>
      <c r="IE30" s="26"/>
      <c r="IF30" s="26"/>
      <c r="IG30" s="26"/>
      <c r="IH30" s="26"/>
      <c r="II30" s="26"/>
    </row>
    <row r="31" spans="1:243" s="25" customFormat="1" ht="47.25" customHeight="1">
      <c r="A31" s="17">
        <v>19</v>
      </c>
      <c r="B31" s="33" t="s">
        <v>100</v>
      </c>
      <c r="C31" s="18" t="s">
        <v>69</v>
      </c>
      <c r="D31" s="61">
        <v>144.4</v>
      </c>
      <c r="E31" s="20" t="s">
        <v>101</v>
      </c>
      <c r="F31" s="62">
        <v>0</v>
      </c>
      <c r="G31" s="27"/>
      <c r="H31" s="27"/>
      <c r="I31" s="19" t="s">
        <v>36</v>
      </c>
      <c r="J31" s="22">
        <f t="shared" si="5"/>
        <v>1</v>
      </c>
      <c r="K31" s="23" t="s">
        <v>59</v>
      </c>
      <c r="L31" s="23" t="s">
        <v>7</v>
      </c>
      <c r="M31" s="60"/>
      <c r="N31" s="28"/>
      <c r="O31" s="28">
        <f t="shared" si="1"/>
        <v>0</v>
      </c>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8">
        <f t="shared" si="6"/>
        <v>0</v>
      </c>
      <c r="BB31" s="58">
        <f t="shared" si="3"/>
        <v>0</v>
      </c>
      <c r="BC31" s="24" t="str">
        <f t="shared" si="7"/>
        <v>INR Zero Only</v>
      </c>
      <c r="IE31" s="26"/>
      <c r="IF31" s="26"/>
      <c r="IG31" s="26"/>
      <c r="IH31" s="26"/>
      <c r="II31" s="26"/>
    </row>
    <row r="32" spans="1:243" s="49" customFormat="1" ht="39" customHeight="1">
      <c r="A32" s="34" t="s">
        <v>57</v>
      </c>
      <c r="B32" s="35"/>
      <c r="C32" s="18" t="s">
        <v>70</v>
      </c>
      <c r="D32" s="36"/>
      <c r="E32" s="36"/>
      <c r="F32" s="36"/>
      <c r="G32" s="36"/>
      <c r="H32" s="37"/>
      <c r="I32" s="37"/>
      <c r="J32" s="37"/>
      <c r="K32" s="37"/>
      <c r="L32" s="38"/>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59">
        <f>SUM(BA13:BA31)</f>
        <v>0</v>
      </c>
      <c r="BB32" s="59">
        <f>SUM(BB13:BB31)</f>
        <v>0</v>
      </c>
      <c r="BC32" s="24" t="str">
        <f>SpellNumber($E$2,BB32)</f>
        <v>INR Zero Only</v>
      </c>
      <c r="IE32" s="50"/>
      <c r="IF32" s="50"/>
      <c r="IG32" s="50"/>
      <c r="IH32" s="50"/>
      <c r="II32" s="50"/>
    </row>
    <row r="33" spans="1:243" s="49" customFormat="1" ht="33.75" customHeight="1" hidden="1">
      <c r="A33" s="35" t="s">
        <v>61</v>
      </c>
      <c r="B33" s="40"/>
      <c r="C33" s="41"/>
      <c r="D33" s="42"/>
      <c r="E33" s="43" t="s">
        <v>58</v>
      </c>
      <c r="F33" s="56"/>
      <c r="G33" s="44"/>
      <c r="H33" s="45"/>
      <c r="I33" s="45"/>
      <c r="J33" s="45"/>
      <c r="K33" s="46"/>
      <c r="L33" s="47"/>
      <c r="M33" s="48"/>
      <c r="O33" s="25"/>
      <c r="P33" s="25"/>
      <c r="Q33" s="25"/>
      <c r="R33" s="25"/>
      <c r="S33" s="25"/>
      <c r="BA33" s="54">
        <f>IF(ISBLANK(F33),0,IF(E33="Excess (+)",ROUND(BA32+(BA32*F33),2),IF(E33="Less (-)",ROUND(BA32+(BA32*F33*(-1)),2),0)))</f>
        <v>0</v>
      </c>
      <c r="BB33" s="55">
        <f>ROUND(BA33,0)</f>
        <v>0</v>
      </c>
      <c r="BC33" s="24" t="str">
        <f>SpellNumber(L33,BB33)</f>
        <v> Zero Only</v>
      </c>
      <c r="IE33" s="50"/>
      <c r="IF33" s="50"/>
      <c r="IG33" s="50"/>
      <c r="IH33" s="50"/>
      <c r="II33" s="50"/>
    </row>
    <row r="34" spans="1:243" s="12" customFormat="1" ht="18">
      <c r="A34" s="34" t="s">
        <v>60</v>
      </c>
      <c r="B34" s="34"/>
      <c r="C34" s="69" t="str">
        <f>SpellNumber($E$2,BB32)</f>
        <v>INR Zero Only</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1"/>
      <c r="IE34" s="13"/>
      <c r="IF34" s="13"/>
      <c r="IG34" s="13"/>
      <c r="IH34" s="13"/>
      <c r="II34" s="13"/>
    </row>
    <row r="35" spans="1:54" ht="15">
      <c r="A35" s="12"/>
      <c r="B35" s="12"/>
      <c r="N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B35" s="12"/>
    </row>
  </sheetData>
  <sheetProtection password="CA9C" sheet="1" selectLockedCells="1"/>
  <mergeCells count="8">
    <mergeCell ref="A9:BC9"/>
    <mergeCell ref="C34:BC34"/>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InputMessage="1" showErrorMessage="1" sqref="L26 L27 L28 L29 L30 L13 L14 L15 L16 L17 L18 L19 L20 L21 L22 L23 L24 L25 L31">
      <formula1>"INR"</formula1>
    </dataValidation>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 allowBlank="1" showInputMessage="1" showErrorMessage="1" promptTitle="Units" prompt="Please enter Units in text" sqref="E13:E31"/>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allowBlank="1" showInputMessage="1" showErrorMessage="1" promptTitle="Itemcode/Make" prompt="Please enter text" sqref="C13:C32"/>
    <dataValidation type="decimal" allowBlank="1" showInputMessage="1" showErrorMessage="1" errorTitle="Invalid Entry" error="Only Numeric Values are allowed. " sqref="A13:A31">
      <formula1>0</formula1>
      <formula2>999999999999999</formula2>
    </dataValidation>
    <dataValidation type="list" showInputMessage="1" showErrorMessage="1" sqref="I13:I31">
      <formula1>"Excess(+), Less(-)"</formula1>
    </dataValidation>
    <dataValidation allowBlank="1" showInputMessage="1" showErrorMessage="1" promptTitle="Addition / Deduction" prompt="Please Choose the correct One" sqref="J13:J31"/>
    <dataValidation type="list" allowBlank="1" showInputMessage="1" showErrorMessage="1" sqref="K13:K31">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M31">
      <formula1>0</formula1>
      <formula2>999999999999999</formula2>
    </dataValidation>
    <dataValidation allowBlank="1" showInputMessage="1" showErrorMessage="1" promptTitle="Item Description" prompt="Please enter Item Description in text" sqref="B18:B3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2024-06-04T11:31:59Z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