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Tech-12(Tender file)\Tender 2022\June 2022\Construction Parking shed at DGM Office,Mirza T&amp;T Circle,AEGCL,Mirza\"/>
    </mc:Choice>
  </mc:AlternateContent>
  <bookViews>
    <workbookView xWindow="-120" yWindow="-120" windowWidth="29040" windowHeight="15840"/>
  </bookViews>
  <sheets>
    <sheet name="Sheet1" sheetId="1" r:id="rId1"/>
  </sheets>
  <definedNames>
    <definedName name="_xlnm.Print_Titles" localSheetId="0">Sheet1!$6:$6</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99" i="1" l="1"/>
  <c r="K99" i="1" s="1"/>
  <c r="K94" i="1"/>
  <c r="K95" i="1"/>
  <c r="H91" i="1"/>
  <c r="K91" i="1" s="1"/>
  <c r="K86" i="1"/>
  <c r="K85" i="1"/>
  <c r="J81" i="1"/>
  <c r="H81" i="1"/>
  <c r="H77" i="1"/>
  <c r="K77" i="1" s="1"/>
  <c r="F74" i="1"/>
  <c r="K74" i="1" s="1"/>
  <c r="K69" i="1"/>
  <c r="K68" i="1"/>
  <c r="F60" i="1"/>
  <c r="K60" i="1" s="1"/>
  <c r="K59" i="1"/>
  <c r="F54" i="1"/>
  <c r="K54" i="1" s="1"/>
  <c r="F53" i="1"/>
  <c r="K53" i="1" s="1"/>
  <c r="F49" i="1"/>
  <c r="K49" i="1" s="1"/>
  <c r="F48" i="1"/>
  <c r="F62" i="1" s="1"/>
  <c r="K62" i="1" s="1"/>
  <c r="J43" i="1"/>
  <c r="K43" i="1" s="1"/>
  <c r="J42" i="1"/>
  <c r="K42" i="1" s="1"/>
  <c r="J41" i="1"/>
  <c r="K41" i="1" s="1"/>
  <c r="J40" i="1"/>
  <c r="K40" i="1" s="1"/>
  <c r="K39" i="1"/>
  <c r="K38" i="1"/>
  <c r="F37" i="1"/>
  <c r="K37" i="1" s="1"/>
  <c r="F36" i="1"/>
  <c r="K36" i="1" s="1"/>
  <c r="F35" i="1"/>
  <c r="K35" i="1" s="1"/>
  <c r="K30" i="1"/>
  <c r="K29" i="1"/>
  <c r="K28" i="1"/>
  <c r="K23" i="1"/>
  <c r="K22" i="1"/>
  <c r="K21" i="1"/>
  <c r="K15" i="1"/>
  <c r="J14" i="1"/>
  <c r="K14" i="1" s="1"/>
  <c r="K10" i="1"/>
  <c r="K11" i="1" s="1"/>
  <c r="K96" i="1" l="1"/>
  <c r="K87" i="1"/>
  <c r="K31" i="1"/>
  <c r="K24" i="1"/>
  <c r="K70" i="1"/>
  <c r="K16" i="1"/>
  <c r="K17" i="1" s="1"/>
  <c r="K55" i="1"/>
  <c r="K81" i="1"/>
  <c r="F61" i="1"/>
  <c r="K61" i="1" s="1"/>
  <c r="K44" i="1"/>
  <c r="F63" i="1"/>
  <c r="K63" i="1" s="1"/>
  <c r="K48" i="1"/>
  <c r="K50" i="1" s="1"/>
  <c r="K64" i="1" l="1"/>
</calcChain>
</file>

<file path=xl/sharedStrings.xml><?xml version="1.0" encoding="utf-8"?>
<sst xmlns="http://schemas.openxmlformats.org/spreadsheetml/2006/main" count="279" uniqueCount="91">
  <si>
    <t>Sl no</t>
  </si>
  <si>
    <t>Cl. No</t>
  </si>
  <si>
    <t>Description of item</t>
  </si>
  <si>
    <t>Qnty</t>
  </si>
  <si>
    <t>unit</t>
  </si>
  <si>
    <t>Rate</t>
  </si>
  <si>
    <t>Amount</t>
  </si>
  <si>
    <t>2.6.1. All kinds of soil</t>
  </si>
  <si>
    <t>Type</t>
  </si>
  <si>
    <t>No</t>
  </si>
  <si>
    <t>L</t>
  </si>
  <si>
    <t>B</t>
  </si>
  <si>
    <t>H</t>
  </si>
  <si>
    <t>Footing</t>
  </si>
  <si>
    <t>x</t>
  </si>
  <si>
    <t>Total</t>
  </si>
  <si>
    <t>cum</t>
  </si>
  <si>
    <t>2.25(a)</t>
  </si>
  <si>
    <t>Plinth</t>
  </si>
  <si>
    <t>Slopping</t>
  </si>
  <si>
    <t>1.1.2</t>
  </si>
  <si>
    <t xml:space="preserve">  Carriage charge Beyond 5 KM upto 10 KM @19.35 per KM</t>
  </si>
  <si>
    <t>4.1.1 APWD</t>
  </si>
  <si>
    <t>(a) Brick on flat soling.</t>
  </si>
  <si>
    <t>Floor</t>
  </si>
  <si>
    <t>Sqm</t>
  </si>
  <si>
    <t>4.1.5</t>
  </si>
  <si>
    <t>Providing and laying in position cement concrete of specified grade excluding the cost of centering and shuttering - All work up to plinth level :</t>
  </si>
  <si>
    <t>1:3:6 (1 Cement : 3 coarse sand (zone-III) derived from natural sources : 6 graded stone aggregate 20 mm nominal size derived from natural sources)</t>
  </si>
  <si>
    <t>Steel reinforcement for R.C.C. work including straightening, cutting,
bending, placing in position and binding all complete upto plinth level.</t>
  </si>
  <si>
    <t>5.22.6 Thermo-Mechanically Treated bars of grade Fe-500D or more.</t>
  </si>
  <si>
    <t>wt (kg/m)</t>
  </si>
  <si>
    <t>No of bars</t>
  </si>
  <si>
    <t>Pillar (front)</t>
  </si>
  <si>
    <t>Pillar (Back)</t>
  </si>
  <si>
    <t>Tie beam Type 1</t>
  </si>
  <si>
    <t>Tie beam Type 2</t>
  </si>
  <si>
    <t>stirups in pillar(front) @ 200 mm c/c</t>
  </si>
  <si>
    <t>stirups in pillar(Back) @200 mm c/c</t>
  </si>
  <si>
    <t>Stirups in Tie Beam type 1 @ 200 mm/cc</t>
  </si>
  <si>
    <t>Stirups in Tie Beam type 2 @ 200 mm/cc</t>
  </si>
  <si>
    <t>kg</t>
  </si>
  <si>
    <t>no of sides</t>
  </si>
  <si>
    <t>Tie Beam Type 2</t>
  </si>
  <si>
    <t>5.9.6   Columns, Pillars, Piers, Abutments, Posts and Struts</t>
  </si>
  <si>
    <t>Pillar (back)</t>
  </si>
  <si>
    <t>Providing and laying in position specified grade of reinforced cementnconcrete, excluding the cost of centering, shuttering, finishing and reinforcement - All work up to plinth level :</t>
  </si>
  <si>
    <t>Foundation pad</t>
  </si>
  <si>
    <t>pillar (front)</t>
  </si>
  <si>
    <t>pillar (Back)</t>
  </si>
  <si>
    <t>total</t>
  </si>
  <si>
    <t>Reinforced cement concrete work in walls (any thickness), including attached pilasters, buttresses, plinth and string courses, fillets, columns, pillars, piers, abutments, posts and   truts etc. above plinth level up to floor five level, excluding cost of centering, shuttering, finishing and reinforcement :</t>
  </si>
  <si>
    <t>Brick work with common burnt clay machine moulded modular bricks of class designation 12.5 in exposed brick work including making horizontal and vertical grooves 10 mm wide 12 mm deep complete in cement mortar 1:6 (1 cement : 6 coarse sand).</t>
  </si>
  <si>
    <t>Providing and laying damp-proof course 40mm thick with cement concrete 1:2:4 (1 cement : 2 coarse sand (zone-III) derived from natural sources : 4 graded stone aggregate 12.5mm nominal size derived from natural sources)</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</si>
  <si>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</si>
  <si>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X</t>
  </si>
  <si>
    <t>Steel work in built up tubular (round, square or rectangular hollow tubes etc.) trusses etc., including cutting, hoisting, fixing in position and applying a priming coat of approved steel primer, including welding and bolted with special shaped washers etc. complete</t>
  </si>
  <si>
    <t>Wt./m</t>
  </si>
  <si>
    <t xml:space="preserve">Ref. of SOR      : (1) CPWD Vol I , 2021  </t>
  </si>
  <si>
    <r>
      <t xml:space="preserve">Providing </t>
    </r>
    <r>
      <rPr>
        <b/>
        <sz val="12"/>
        <rFont val="Times New Roman"/>
        <family val="1"/>
      </rPr>
      <t>soling</t>
    </r>
    <r>
      <rPr>
        <sz val="12"/>
        <rFont val="Times New Roman"/>
        <family val="1"/>
      </rPr>
      <t xml:space="preserve"> in foundation and under floor  with stone/ best quality picked jhama brick, sand packed and laid to level and in panel after preparing   the subgrade as directed including all labour  and materials and if necessary dewatering, complete.</t>
    </r>
  </si>
  <si>
    <r>
      <t>5.1.2</t>
    </r>
    <r>
      <rPr>
        <sz val="12"/>
        <rFont val="Times New Roman"/>
        <family val="1"/>
      </rPr>
      <t xml:space="preserve">  1:1.5:3 (1 cement : 1.5 coarse sand (zone-III) derived from natural sources : 3 graded stone aggregate 20 mm nominal size derived from natural sources)</t>
    </r>
  </si>
  <si>
    <r>
      <t>5.2.2</t>
    </r>
    <r>
      <rPr>
        <sz val="12"/>
        <color theme="1"/>
        <rFont val="Times New Roman"/>
        <family val="1"/>
      </rPr>
      <t xml:space="preserve"> 1:1.5:3 (1 cement : 1.5 coarse sand(zone-III) derived from natu_x0002_ral sources :   graded stone aggregate 20 mm nominal size derived from natural sources)</t>
    </r>
  </si>
  <si>
    <r>
      <t xml:space="preserve">6.28.1    </t>
    </r>
    <r>
      <rPr>
        <sz val="12"/>
        <rFont val="Times New Roman"/>
        <family val="1"/>
      </rPr>
      <t xml:space="preserve"> From ground level upto plinth level</t>
    </r>
  </si>
  <si>
    <t xml:space="preserve">                             (2) APWD 2013-14 with 20 % escalation</t>
  </si>
  <si>
    <t>Earth work in excavation by mechanical means (Hydraulic excavator)/ manual means over areas (exceeding 30 cm in depth, 1.5 m in width as well as 10 sqm on plan) including getting out and disposal of excavated earth lead upto 50 m and lift upto 1.5 m, as directed by Engineer-in_x0002_charge.</t>
  </si>
  <si>
    <t>Excavating, supplying and filling of local earth (including royalty) by mechanical transport upto a lead of 5km also including ramming and watering of the earth in layers not exceeding 20 cm in trenches, plinth, sides of foundation etc. complete.</t>
  </si>
  <si>
    <t>Centering and shuttering including strutting, propping etc. and removal of form work for :</t>
  </si>
  <si>
    <t xml:space="preserve">5.9.5  Lintels, beams, plinth beams, girders, bressumers and cantilevers </t>
  </si>
  <si>
    <t xml:space="preserve">12.1.3   0.63 mm thick with zinc coating not less than 275 gm/m² sqm </t>
  </si>
  <si>
    <r>
      <rPr>
        <b/>
        <sz val="12"/>
        <rFont val="Times New Roman"/>
        <family val="1"/>
      </rPr>
      <t>10.16.1</t>
    </r>
    <r>
      <rPr>
        <sz val="12"/>
        <rFont val="Times New Roman"/>
        <family val="1"/>
      </rPr>
      <t xml:space="preserve">      Hot finished welded type tubes (Square hollow section of size 40 x 40 x 4</t>
    </r>
  </si>
  <si>
    <t xml:space="preserve">12 mm cement plaster finished with a floating coat of neat cement of mix :
</t>
  </si>
  <si>
    <r>
      <rPr>
        <b/>
        <sz val="11"/>
        <color theme="1"/>
        <rFont val="Times New Roman"/>
        <family val="1"/>
      </rPr>
      <t>13.7.2</t>
    </r>
    <r>
      <rPr>
        <sz val="11"/>
        <color theme="1"/>
        <rFont val="Times New Roman"/>
        <family val="1"/>
      </rPr>
      <t xml:space="preserve">      1:4 (1 cement: 4 fine sand) </t>
    </r>
  </si>
  <si>
    <t>sqm</t>
  </si>
  <si>
    <t>Plinth wall</t>
  </si>
  <si>
    <t>Pillars (Front)</t>
  </si>
  <si>
    <t>Pillars (Back)</t>
  </si>
  <si>
    <t xml:space="preserve"> Smooth finishing of the exposed surface of R.C.C. work with 6 mm thick cement mortar 1:3 (1 Cement : 3 fine sand).</t>
  </si>
  <si>
    <t>Nos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</si>
  <si>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</si>
  <si>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(Say)             = Rs.</t>
  </si>
  <si>
    <t>Total Amount except item no (3)   = Rs.</t>
  </si>
  <si>
    <t>Amount with 18% GST(Multiplying factor=1.0633)   = Rs.</t>
  </si>
  <si>
    <r>
      <t xml:space="preserve">Basic Amount (excluding GST) </t>
    </r>
    <r>
      <rPr>
        <sz val="11"/>
        <color theme="1"/>
        <rFont val="Calibri"/>
        <family val="2"/>
        <scheme val="minor"/>
      </rPr>
      <t>(A)</t>
    </r>
    <r>
      <rPr>
        <b/>
        <sz val="11"/>
        <color theme="1"/>
        <rFont val="Calibri"/>
        <family val="2"/>
        <scheme val="minor"/>
      </rPr>
      <t xml:space="preserve">  = Rs.</t>
    </r>
  </si>
  <si>
    <t>(B) Amount for Item No (3)  = Rs.</t>
  </si>
  <si>
    <t xml:space="preserve">( C ) Deducting 5% WCT on (B) = Rs. </t>
  </si>
  <si>
    <t>(D) Total Basic amount (A+C)  = Rs.</t>
  </si>
  <si>
    <t>(E) Add CGST @9%  on (D)  = Rs.</t>
  </si>
  <si>
    <t>(F)Add SGST @9%  (D)   = Rs.</t>
  </si>
  <si>
    <t>(G) Grand Total(D+E+F)  = Rs.</t>
  </si>
  <si>
    <t>Name of work    : Construction of Parking shade at DGM office, Mirza T&amp;T Circle,AEGCL,Mirza</t>
  </si>
  <si>
    <t>PRICE BID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</si>
</sst>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quot;$&quot;* #,##0.00_);_(&quot;$&quot;* \(#,##0.00\);_(&quot;$&quot;* &quot;-&quot;??_);_(@_)"/>
    <numFmt numFmtId="165" formatCode="[$₹-4009]\ #,##0.00"/>
    <numFmt numFmtId="166" formatCode="0.00_ "/>
    <numFmt numFmtId="167" formatCode="&quot;₹&quot;\ #,##0.00"/>
  </numFmts>
  <fonts count="15">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color theme="1"/>
      <name val="Times New Roman"/>
      <family val="1"/>
    </font>
    <font>
      <sz val="12"/>
      <color theme="1"/>
      <name val="Times New Roman"/>
      <family val="1"/>
    </font>
    <font>
      <sz val="12"/>
      <name val="Times New Roman"/>
      <family val="1"/>
    </font>
    <font>
      <b/>
      <sz val="12"/>
      <name val="Times New Roman"/>
      <family val="1"/>
    </font>
    <font>
      <b/>
      <sz val="12"/>
      <color theme="1"/>
      <name val="Times New Roman"/>
      <family val="1"/>
    </font>
    <font>
      <sz val="11"/>
      <color theme="1"/>
      <name val="Times New Roman"/>
      <family val="1"/>
    </font>
    <font>
      <b/>
      <sz val="11"/>
      <color theme="1"/>
      <name val="Times New Roman"/>
      <family val="1"/>
    </font>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43" fontId="12" fillId="0" borderId="0" applyFont="0" applyFill="0" applyBorder="0" applyAlignment="0" applyProtection="0"/>
  </cellStyleXfs>
  <cellXfs count="97">
    <xf numFmtId="0" fontId="0" fillId="0" borderId="0" xfId="0"/>
    <xf numFmtId="0" fontId="0" fillId="0" borderId="0" xfId="0" applyFill="1"/>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xf numFmtId="2" fontId="6" fillId="0" borderId="1" xfId="0" applyNumberFormat="1" applyFont="1" applyFill="1" applyBorder="1"/>
    <xf numFmtId="165" fontId="6" fillId="0" borderId="1" xfId="0" applyNumberFormat="1" applyFont="1" applyFill="1" applyBorder="1"/>
    <xf numFmtId="2" fontId="6" fillId="0" borderId="1" xfId="0" applyNumberFormat="1" applyFont="1" applyFill="1" applyBorder="1" applyAlignment="1">
      <alignment horizontal="center" vertical="center"/>
    </xf>
    <xf numFmtId="2" fontId="7" fillId="0" borderId="1" xfId="0" applyNumberFormat="1" applyFont="1" applyFill="1" applyBorder="1" applyAlignment="1">
      <alignment vertical="center" wrapText="1"/>
    </xf>
    <xf numFmtId="1" fontId="6" fillId="0" borderId="1" xfId="0" applyNumberFormat="1" applyFont="1" applyFill="1" applyBorder="1" applyAlignment="1">
      <alignment horizontal="center" vertical="center"/>
    </xf>
    <xf numFmtId="165" fontId="7" fillId="0" borderId="1" xfId="0" applyNumberFormat="1" applyFont="1" applyFill="1" applyBorder="1" applyAlignment="1">
      <alignment horizontal="right" wrapText="1"/>
    </xf>
    <xf numFmtId="0" fontId="7" fillId="0" borderId="1" xfId="1" applyNumberFormat="1" applyFont="1" applyFill="1" applyBorder="1" applyAlignment="1">
      <alignment horizontal="left" vertical="center" wrapText="1"/>
    </xf>
    <xf numFmtId="0" fontId="9" fillId="0" borderId="0" xfId="0" applyFont="1" applyFill="1" applyAlignment="1">
      <alignment horizontal="left" vertical="center"/>
    </xf>
    <xf numFmtId="165" fontId="6" fillId="0" borderId="1" xfId="0" applyNumberFormat="1" applyFont="1" applyFill="1" applyBorder="1" applyAlignment="1">
      <alignment horizontal="right" vertical="center"/>
    </xf>
    <xf numFmtId="0" fontId="6" fillId="0" borderId="1" xfId="0" applyFont="1" applyFill="1" applyBorder="1" applyAlignment="1">
      <alignment horizontal="left"/>
    </xf>
    <xf numFmtId="0" fontId="6" fillId="0" borderId="1" xfId="0" applyFont="1" applyFill="1" applyBorder="1" applyAlignment="1">
      <alignment horizontal="left" wrapText="1"/>
    </xf>
    <xf numFmtId="165" fontId="6" fillId="0" borderId="1" xfId="0" applyNumberFormat="1" applyFont="1" applyFill="1" applyBorder="1" applyAlignment="1">
      <alignment horizontal="right"/>
    </xf>
    <xf numFmtId="165" fontId="7" fillId="0" borderId="1" xfId="0" applyNumberFormat="1" applyFont="1" applyFill="1" applyBorder="1" applyAlignment="1">
      <alignment horizontal="right" vertical="center"/>
    </xf>
    <xf numFmtId="2" fontId="6" fillId="0" borderId="1" xfId="0" applyNumberFormat="1" applyFont="1" applyFill="1" applyBorder="1" applyAlignment="1">
      <alignment horizontal="center"/>
    </xf>
    <xf numFmtId="0" fontId="6" fillId="0" borderId="1" xfId="0" applyFont="1" applyFill="1" applyBorder="1" applyAlignment="1">
      <alignment horizontal="center" vertical="center"/>
    </xf>
    <xf numFmtId="166"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xf>
    <xf numFmtId="0" fontId="10" fillId="0" borderId="1" xfId="0" applyFont="1" applyFill="1" applyBorder="1" applyAlignment="1">
      <alignment horizontal="righ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right"/>
    </xf>
    <xf numFmtId="164" fontId="7" fillId="0" borderId="1" xfId="1" applyFont="1" applyFill="1" applyBorder="1" applyAlignment="1">
      <alignment horizontal="left" vertical="center" wrapText="1"/>
    </xf>
    <xf numFmtId="0" fontId="6" fillId="0" borderId="1" xfId="0" applyFont="1" applyFill="1" applyBorder="1" applyAlignment="1">
      <alignment horizontal="left" vertical="center" wrapText="1"/>
    </xf>
    <xf numFmtId="0" fontId="10" fillId="0" borderId="1" xfId="0" applyFont="1" applyFill="1" applyBorder="1"/>
    <xf numFmtId="0" fontId="7" fillId="0" borderId="1" xfId="0" applyFont="1" applyFill="1" applyBorder="1" applyAlignment="1">
      <alignment vertical="top" wrapText="1"/>
    </xf>
    <xf numFmtId="166" fontId="10" fillId="0" borderId="1" xfId="0" applyNumberFormat="1" applyFont="1" applyFill="1" applyBorder="1"/>
    <xf numFmtId="0" fontId="10" fillId="0" borderId="1" xfId="0" applyFont="1" applyFill="1" applyBorder="1" applyAlignment="1">
      <alignment horizontal="center" vertical="center"/>
    </xf>
    <xf numFmtId="166" fontId="10"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5" fontId="0" fillId="0" borderId="1" xfId="0" applyNumberFormat="1" applyFill="1" applyBorder="1"/>
    <xf numFmtId="166" fontId="10" fillId="0" borderId="5" xfId="0" applyNumberFormat="1" applyFont="1" applyFill="1" applyBorder="1" applyAlignment="1">
      <alignment horizontal="center" vertical="center"/>
    </xf>
    <xf numFmtId="0" fontId="3" fillId="0" borderId="5" xfId="0" applyFont="1" applyFill="1" applyBorder="1" applyAlignment="1">
      <alignment horizontal="center" vertical="center"/>
    </xf>
    <xf numFmtId="165" fontId="7" fillId="0" borderId="5" xfId="0" applyNumberFormat="1" applyFont="1" applyFill="1" applyBorder="1" applyAlignment="1">
      <alignment horizontal="right" vertical="center"/>
    </xf>
    <xf numFmtId="165" fontId="0" fillId="0" borderId="5" xfId="0" applyNumberFormat="1" applyFill="1" applyBorder="1"/>
    <xf numFmtId="167" fontId="0" fillId="0" borderId="0" xfId="2" applyNumberFormat="1" applyFont="1" applyBorder="1" applyAlignment="1">
      <alignment vertical="center"/>
    </xf>
    <xf numFmtId="0" fontId="0" fillId="0" borderId="0" xfId="0" applyAlignment="1">
      <alignment vertical="center"/>
    </xf>
    <xf numFmtId="43" fontId="0" fillId="0" borderId="0" xfId="2" applyFont="1" applyBorder="1" applyAlignment="1">
      <alignment vertical="center"/>
    </xf>
    <xf numFmtId="43" fontId="13" fillId="0" borderId="0" xfId="2" applyFont="1" applyBorder="1" applyAlignment="1">
      <alignment vertical="center"/>
    </xf>
    <xf numFmtId="0" fontId="13" fillId="0" borderId="0" xfId="0" applyFont="1" applyAlignment="1">
      <alignment vertical="center"/>
    </xf>
    <xf numFmtId="0" fontId="6" fillId="0" borderId="1" xfId="0" applyFont="1" applyFill="1" applyBorder="1" applyAlignment="1">
      <alignment horizontal="center" vertical="center"/>
    </xf>
    <xf numFmtId="166" fontId="10" fillId="0" borderId="1" xfId="0" applyNumberFormat="1" applyFont="1" applyFill="1" applyBorder="1" applyAlignment="1">
      <alignment horizontal="center"/>
    </xf>
    <xf numFmtId="0" fontId="10" fillId="0" borderId="1" xfId="0" applyFont="1" applyFill="1" applyBorder="1" applyAlignment="1">
      <alignment horizontal="center" vertical="center"/>
    </xf>
    <xf numFmtId="166" fontId="10"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1" xfId="0" applyFont="1" applyFill="1" applyBorder="1" applyAlignment="1">
      <alignment horizontal="right"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top"/>
    </xf>
    <xf numFmtId="166" fontId="10" fillId="0" borderId="4" xfId="0" applyNumberFormat="1" applyFont="1" applyFill="1" applyBorder="1" applyAlignment="1">
      <alignment horizontal="center" vertical="center"/>
    </xf>
    <xf numFmtId="166" fontId="10"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165" fontId="7" fillId="0" borderId="1" xfId="0" applyNumberFormat="1" applyFont="1" applyFill="1" applyBorder="1" applyAlignment="1">
      <alignment horizontal="right" vertical="center" wrapText="1"/>
    </xf>
    <xf numFmtId="165" fontId="6" fillId="0" borderId="1" xfId="0" applyNumberFormat="1" applyFont="1" applyFill="1" applyBorder="1" applyAlignment="1">
      <alignment horizontal="right"/>
    </xf>
    <xf numFmtId="165" fontId="6" fillId="0" borderId="1" xfId="0" applyNumberFormat="1" applyFont="1" applyFill="1" applyBorder="1" applyAlignment="1">
      <alignment horizontal="center"/>
    </xf>
    <xf numFmtId="0" fontId="6" fillId="0" borderId="1" xfId="0" applyFont="1" applyFill="1" applyBorder="1" applyAlignment="1">
      <alignment horizontal="center"/>
    </xf>
    <xf numFmtId="2"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right" vertical="center"/>
    </xf>
    <xf numFmtId="0" fontId="6" fillId="0" borderId="1" xfId="0" applyFont="1" applyFill="1" applyBorder="1" applyAlignment="1">
      <alignment horizontal="left" vertical="center"/>
    </xf>
    <xf numFmtId="2" fontId="6" fillId="0" borderId="1" xfId="0" applyNumberFormat="1" applyFont="1" applyFill="1" applyBorder="1" applyAlignment="1">
      <alignment horizontal="center"/>
    </xf>
    <xf numFmtId="2" fontId="7" fillId="0" borderId="1" xfId="0" applyNumberFormat="1" applyFont="1" applyFill="1" applyBorder="1" applyAlignment="1">
      <alignment horizontal="left" vertical="center" wrapText="1"/>
    </xf>
    <xf numFmtId="2" fontId="8" fillId="0" borderId="1" xfId="0" applyNumberFormat="1" applyFont="1" applyFill="1" applyBorder="1" applyAlignment="1">
      <alignment horizontal="left" vertical="center" wrapText="1"/>
    </xf>
    <xf numFmtId="0" fontId="6" fillId="0" borderId="1" xfId="0" applyFont="1" applyFill="1" applyBorder="1" applyAlignment="1">
      <alignment horizontal="right"/>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164" fontId="7" fillId="0" borderId="1" xfId="1" applyFont="1" applyFill="1" applyBorder="1" applyAlignment="1">
      <alignment horizontal="left" vertical="center" wrapText="1"/>
    </xf>
    <xf numFmtId="164" fontId="7" fillId="0" borderId="1" xfId="1" applyFont="1" applyFill="1" applyBorder="1" applyAlignment="1">
      <alignment horizontal="center"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right" vertical="center"/>
    </xf>
    <xf numFmtId="0" fontId="7" fillId="0" borderId="1" xfId="0" applyFont="1" applyFill="1" applyBorder="1" applyAlignment="1">
      <alignment horizontal="left" vertical="center" wrapText="1"/>
    </xf>
    <xf numFmtId="165" fontId="6" fillId="0" borderId="1" xfId="0" applyNumberFormat="1" applyFont="1" applyFill="1" applyBorder="1" applyAlignment="1">
      <alignment horizontal="left" vertical="center"/>
    </xf>
    <xf numFmtId="0" fontId="14" fillId="0" borderId="8" xfId="0" applyFont="1" applyFill="1" applyBorder="1" applyAlignment="1">
      <alignment horizontal="center" vertical="center"/>
    </xf>
    <xf numFmtId="0" fontId="13" fillId="0" borderId="8" xfId="0" applyFont="1" applyFill="1" applyBorder="1" applyAlignment="1">
      <alignment horizontal="center" vertical="center"/>
    </xf>
    <xf numFmtId="0" fontId="0" fillId="0" borderId="7" xfId="0" applyBorder="1" applyAlignment="1">
      <alignment horizontal="right" vertical="center"/>
    </xf>
    <xf numFmtId="0" fontId="0" fillId="0" borderId="0" xfId="0" applyAlignment="1">
      <alignment horizontal="right" vertical="center"/>
    </xf>
    <xf numFmtId="0" fontId="13" fillId="0" borderId="0" xfId="0" applyFont="1" applyAlignment="1">
      <alignment horizontal="right" vertical="center"/>
    </xf>
    <xf numFmtId="0" fontId="2" fillId="0" borderId="0" xfId="0" applyFont="1" applyAlignment="1">
      <alignment horizontal="right" vertical="center"/>
    </xf>
    <xf numFmtId="0" fontId="0" fillId="0" borderId="0" xfId="0" applyAlignment="1">
      <alignment horizontal="center" vertical="center"/>
    </xf>
    <xf numFmtId="0" fontId="2" fillId="0" borderId="0" xfId="0" applyFont="1" applyFill="1" applyAlignment="1">
      <alignment horizontal="right"/>
    </xf>
    <xf numFmtId="0" fontId="0" fillId="0" borderId="0" xfId="0" applyFill="1" applyAlignment="1">
      <alignment horizontal="right"/>
    </xf>
    <xf numFmtId="165" fontId="7" fillId="0" borderId="1" xfId="0" applyNumberFormat="1" applyFont="1" applyFill="1" applyBorder="1" applyAlignment="1">
      <alignment horizontal="center" vertical="center" wrapText="1"/>
    </xf>
    <xf numFmtId="0" fontId="11" fillId="0" borderId="0" xfId="0" applyFont="1" applyFill="1" applyAlignment="1">
      <alignment horizontal="left" vertical="center"/>
    </xf>
    <xf numFmtId="0" fontId="5" fillId="0" borderId="1" xfId="0" applyFont="1" applyFill="1" applyBorder="1" applyAlignment="1">
      <alignment horizontal="center" vertical="center"/>
    </xf>
  </cellXfs>
  <cellStyles count="3">
    <cellStyle name="Comma" xfId="2" builtinId="3"/>
    <cellStyle name="Currency_ROOFING"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0"/>
  <sheetViews>
    <sheetView tabSelected="1" workbookViewId="0">
      <selection activeCell="R12" sqref="R12"/>
    </sheetView>
  </sheetViews>
  <sheetFormatPr defaultColWidth="9.140625" defaultRowHeight="15"/>
  <cols>
    <col min="1" max="1" width="5.5703125" style="1" customWidth="1"/>
    <col min="2" max="2" width="8.7109375" style="1" customWidth="1"/>
    <col min="3" max="3" width="27.5703125" style="1" customWidth="1"/>
    <col min="4" max="4" width="9.42578125" style="1" customWidth="1"/>
    <col min="5" max="5" width="4.5703125" style="1" customWidth="1"/>
    <col min="6" max="6" width="9.42578125" style="1" customWidth="1"/>
    <col min="7" max="7" width="4.28515625" style="1" customWidth="1"/>
    <col min="8" max="8" width="9.42578125" style="1" customWidth="1"/>
    <col min="9" max="9" width="4.140625" style="1" customWidth="1"/>
    <col min="10" max="10" width="9.85546875" style="1" customWidth="1"/>
    <col min="11" max="11" width="9.42578125" style="1" customWidth="1"/>
    <col min="12" max="12" width="9.140625" style="1"/>
    <col min="13" max="13" width="13" style="1" customWidth="1"/>
    <col min="14" max="14" width="17" style="1" customWidth="1"/>
    <col min="15" max="16384" width="9.140625" style="1"/>
  </cols>
  <sheetData>
    <row r="1" spans="1:14" ht="18.75">
      <c r="A1" s="85" t="s">
        <v>90</v>
      </c>
      <c r="B1" s="86"/>
      <c r="C1" s="86"/>
      <c r="D1" s="86"/>
      <c r="E1" s="86"/>
      <c r="F1" s="86"/>
      <c r="G1" s="86"/>
      <c r="H1" s="86"/>
      <c r="I1" s="86"/>
      <c r="J1" s="86"/>
      <c r="K1" s="86"/>
      <c r="L1" s="86"/>
      <c r="M1" s="86"/>
      <c r="N1" s="86"/>
    </row>
    <row r="2" spans="1:14" ht="23.25" customHeight="1">
      <c r="A2" s="95" t="s">
        <v>89</v>
      </c>
      <c r="B2" s="95"/>
      <c r="C2" s="95"/>
      <c r="D2" s="95"/>
      <c r="E2" s="95"/>
      <c r="F2" s="95"/>
      <c r="G2" s="95"/>
      <c r="H2" s="95"/>
      <c r="I2" s="95"/>
      <c r="J2" s="95"/>
      <c r="K2" s="95"/>
      <c r="L2" s="95"/>
      <c r="M2" s="95"/>
      <c r="N2" s="95"/>
    </row>
    <row r="3" spans="1:14" ht="24" customHeight="1">
      <c r="A3" s="95" t="s">
        <v>58</v>
      </c>
      <c r="B3" s="95"/>
      <c r="C3" s="95"/>
      <c r="D3" s="95"/>
      <c r="E3" s="95"/>
      <c r="F3" s="95"/>
      <c r="G3" s="95"/>
      <c r="H3" s="95"/>
      <c r="I3" s="95"/>
      <c r="J3" s="95"/>
      <c r="K3" s="95"/>
      <c r="L3" s="95"/>
      <c r="M3" s="95"/>
      <c r="N3" s="95"/>
    </row>
    <row r="4" spans="1:14" ht="21.75" customHeight="1">
      <c r="A4" s="95" t="s">
        <v>63</v>
      </c>
      <c r="B4" s="95"/>
      <c r="C4" s="95"/>
      <c r="D4" s="95"/>
      <c r="E4" s="95"/>
      <c r="F4" s="95"/>
      <c r="G4" s="95"/>
      <c r="H4" s="95"/>
      <c r="I4" s="95"/>
      <c r="J4" s="95"/>
      <c r="K4" s="95"/>
      <c r="L4" s="95"/>
      <c r="M4" s="95"/>
      <c r="N4" s="95"/>
    </row>
    <row r="5" spans="1:14" ht="15.75">
      <c r="A5" s="12"/>
      <c r="B5" s="12"/>
      <c r="C5" s="12"/>
      <c r="D5" s="12"/>
      <c r="E5" s="12"/>
      <c r="F5" s="12"/>
      <c r="G5" s="12"/>
      <c r="H5" s="12"/>
      <c r="I5" s="12"/>
      <c r="J5" s="12"/>
      <c r="K5" s="12"/>
      <c r="L5" s="12"/>
      <c r="M5" s="12"/>
      <c r="N5" s="12"/>
    </row>
    <row r="6" spans="1:14" ht="38.25" customHeight="1">
      <c r="A6" s="3" t="s">
        <v>0</v>
      </c>
      <c r="B6" s="3" t="s">
        <v>1</v>
      </c>
      <c r="C6" s="96" t="s">
        <v>2</v>
      </c>
      <c r="D6" s="96"/>
      <c r="E6" s="96"/>
      <c r="F6" s="96"/>
      <c r="G6" s="96"/>
      <c r="H6" s="96"/>
      <c r="I6" s="96"/>
      <c r="J6" s="96"/>
      <c r="K6" s="2" t="s">
        <v>3</v>
      </c>
      <c r="L6" s="2" t="s">
        <v>4</v>
      </c>
      <c r="M6" s="2" t="s">
        <v>5</v>
      </c>
      <c r="N6" s="2" t="s">
        <v>6</v>
      </c>
    </row>
    <row r="7" spans="1:14" ht="87.75" customHeight="1">
      <c r="A7" s="45">
        <v>1</v>
      </c>
      <c r="B7" s="45">
        <v>2.6</v>
      </c>
      <c r="C7" s="74" t="s">
        <v>64</v>
      </c>
      <c r="D7" s="74"/>
      <c r="E7" s="74"/>
      <c r="F7" s="74"/>
      <c r="G7" s="74"/>
      <c r="H7" s="74"/>
      <c r="I7" s="74"/>
      <c r="J7" s="74"/>
      <c r="K7" s="69"/>
      <c r="L7" s="69"/>
      <c r="M7" s="84"/>
      <c r="N7" s="84"/>
    </row>
    <row r="8" spans="1:14" ht="20.25" customHeight="1">
      <c r="A8" s="45"/>
      <c r="B8" s="45"/>
      <c r="C8" s="83" t="s">
        <v>7</v>
      </c>
      <c r="D8" s="83"/>
      <c r="E8" s="83"/>
      <c r="F8" s="83"/>
      <c r="G8" s="83"/>
      <c r="H8" s="83"/>
      <c r="I8" s="83"/>
      <c r="J8" s="83"/>
      <c r="K8" s="69"/>
      <c r="L8" s="69"/>
      <c r="M8" s="84"/>
      <c r="N8" s="84"/>
    </row>
    <row r="9" spans="1:14" ht="21.75" customHeight="1">
      <c r="A9" s="45"/>
      <c r="B9" s="45"/>
      <c r="C9" s="21" t="s">
        <v>8</v>
      </c>
      <c r="D9" s="21" t="s">
        <v>9</v>
      </c>
      <c r="E9" s="21"/>
      <c r="F9" s="21" t="s">
        <v>10</v>
      </c>
      <c r="G9" s="21"/>
      <c r="H9" s="21" t="s">
        <v>11</v>
      </c>
      <c r="I9" s="21"/>
      <c r="J9" s="21" t="s">
        <v>12</v>
      </c>
      <c r="K9" s="69"/>
      <c r="L9" s="69"/>
      <c r="M9" s="84"/>
      <c r="N9" s="84"/>
    </row>
    <row r="10" spans="1:14" ht="21.75" customHeight="1">
      <c r="A10" s="45"/>
      <c r="B10" s="45"/>
      <c r="C10" s="21" t="s">
        <v>13</v>
      </c>
      <c r="D10" s="19">
        <v>6</v>
      </c>
      <c r="E10" s="19" t="s">
        <v>14</v>
      </c>
      <c r="F10" s="19">
        <v>0.6</v>
      </c>
      <c r="G10" s="19" t="s">
        <v>14</v>
      </c>
      <c r="H10" s="19">
        <v>0.6</v>
      </c>
      <c r="I10" s="19" t="s">
        <v>14</v>
      </c>
      <c r="J10" s="19">
        <v>0.75</v>
      </c>
      <c r="K10" s="7">
        <f>D10*F10*H10*J10</f>
        <v>1.6199999999999997</v>
      </c>
      <c r="L10" s="69"/>
      <c r="M10" s="84"/>
      <c r="N10" s="84"/>
    </row>
    <row r="11" spans="1:14" ht="24" customHeight="1">
      <c r="A11" s="45"/>
      <c r="B11" s="45"/>
      <c r="C11" s="82" t="s">
        <v>15</v>
      </c>
      <c r="D11" s="82"/>
      <c r="E11" s="82"/>
      <c r="F11" s="82"/>
      <c r="G11" s="82"/>
      <c r="H11" s="82"/>
      <c r="I11" s="82"/>
      <c r="J11" s="82"/>
      <c r="K11" s="7">
        <f>SUM(K10:K10)</f>
        <v>1.6199999999999997</v>
      </c>
      <c r="L11" s="19" t="s">
        <v>16</v>
      </c>
      <c r="M11" s="13"/>
      <c r="N11" s="13"/>
    </row>
    <row r="12" spans="1:14" ht="60.75" customHeight="1">
      <c r="A12" s="77">
        <v>2</v>
      </c>
      <c r="B12" s="75" t="s">
        <v>17</v>
      </c>
      <c r="C12" s="78" t="s">
        <v>65</v>
      </c>
      <c r="D12" s="78"/>
      <c r="E12" s="78"/>
      <c r="F12" s="78"/>
      <c r="G12" s="78"/>
      <c r="H12" s="78"/>
      <c r="I12" s="78"/>
      <c r="J12" s="78"/>
      <c r="K12" s="65"/>
      <c r="L12" s="65"/>
      <c r="M12" s="64"/>
      <c r="N12" s="64"/>
    </row>
    <row r="13" spans="1:14" ht="24.75" customHeight="1">
      <c r="A13" s="77"/>
      <c r="B13" s="75"/>
      <c r="C13" s="14" t="s">
        <v>8</v>
      </c>
      <c r="D13" s="19" t="s">
        <v>9</v>
      </c>
      <c r="E13" s="19"/>
      <c r="F13" s="19" t="s">
        <v>10</v>
      </c>
      <c r="G13" s="19"/>
      <c r="H13" s="19" t="s">
        <v>11</v>
      </c>
      <c r="I13" s="19"/>
      <c r="J13" s="19" t="s">
        <v>12</v>
      </c>
      <c r="K13" s="65"/>
      <c r="L13" s="65"/>
      <c r="M13" s="64"/>
      <c r="N13" s="64"/>
    </row>
    <row r="14" spans="1:14" ht="24.75" customHeight="1">
      <c r="A14" s="77"/>
      <c r="B14" s="75"/>
      <c r="C14" s="28" t="s">
        <v>18</v>
      </c>
      <c r="D14" s="22">
        <v>1</v>
      </c>
      <c r="E14" s="22" t="s">
        <v>14</v>
      </c>
      <c r="F14" s="22">
        <v>10</v>
      </c>
      <c r="G14" s="22" t="s">
        <v>14</v>
      </c>
      <c r="H14" s="22">
        <v>5</v>
      </c>
      <c r="I14" s="22" t="s">
        <v>14</v>
      </c>
      <c r="J14" s="22">
        <f>0.6-0.1-0.075</f>
        <v>0.42499999999999999</v>
      </c>
      <c r="K14" s="5">
        <f>D14*F14*H14*J14</f>
        <v>21.25</v>
      </c>
      <c r="L14" s="65"/>
      <c r="M14" s="64"/>
      <c r="N14" s="64"/>
    </row>
    <row r="15" spans="1:14" ht="24" customHeight="1">
      <c r="A15" s="77"/>
      <c r="B15" s="75"/>
      <c r="C15" s="28" t="s">
        <v>19</v>
      </c>
      <c r="D15" s="22">
        <v>1</v>
      </c>
      <c r="E15" s="22" t="s">
        <v>14</v>
      </c>
      <c r="F15" s="22">
        <v>10</v>
      </c>
      <c r="G15" s="22" t="s">
        <v>14</v>
      </c>
      <c r="H15" s="22">
        <v>1.01</v>
      </c>
      <c r="I15" s="22" t="s">
        <v>14</v>
      </c>
      <c r="J15" s="22">
        <v>0.45</v>
      </c>
      <c r="K15" s="5">
        <f>0.5*J15*F15*H15</f>
        <v>2.2725</v>
      </c>
      <c r="L15" s="65"/>
      <c r="M15" s="64"/>
      <c r="N15" s="64"/>
    </row>
    <row r="16" spans="1:14" ht="22.5" customHeight="1">
      <c r="A16" s="77"/>
      <c r="B16" s="75"/>
      <c r="C16" s="4"/>
      <c r="D16" s="4"/>
      <c r="E16" s="4"/>
      <c r="F16" s="4"/>
      <c r="G16" s="4"/>
      <c r="H16" s="4"/>
      <c r="I16" s="4"/>
      <c r="J16" s="4" t="s">
        <v>15</v>
      </c>
      <c r="K16" s="5">
        <f>K15+K14</f>
        <v>23.522500000000001</v>
      </c>
      <c r="L16" s="4" t="s">
        <v>16</v>
      </c>
      <c r="M16" s="16"/>
      <c r="N16" s="6"/>
    </row>
    <row r="17" spans="1:14" ht="27.75" customHeight="1">
      <c r="A17" s="77"/>
      <c r="B17" s="25" t="s">
        <v>20</v>
      </c>
      <c r="C17" s="83" t="s">
        <v>21</v>
      </c>
      <c r="D17" s="83"/>
      <c r="E17" s="83"/>
      <c r="F17" s="83"/>
      <c r="G17" s="83"/>
      <c r="H17" s="83"/>
      <c r="I17" s="83"/>
      <c r="J17" s="83"/>
      <c r="K17" s="5">
        <f>K16</f>
        <v>23.522500000000001</v>
      </c>
      <c r="L17" s="4" t="s">
        <v>16</v>
      </c>
      <c r="M17" s="16"/>
      <c r="N17" s="6"/>
    </row>
    <row r="18" spans="1:14" ht="66" customHeight="1">
      <c r="A18" s="77">
        <v>3</v>
      </c>
      <c r="B18" s="75" t="s">
        <v>22</v>
      </c>
      <c r="C18" s="78" t="s">
        <v>59</v>
      </c>
      <c r="D18" s="78"/>
      <c r="E18" s="78"/>
      <c r="F18" s="78"/>
      <c r="G18" s="78"/>
      <c r="H18" s="78"/>
      <c r="I18" s="78"/>
      <c r="J18" s="78"/>
      <c r="K18" s="70"/>
      <c r="L18" s="65"/>
      <c r="M18" s="65"/>
      <c r="N18" s="65"/>
    </row>
    <row r="19" spans="1:14" ht="22.5" customHeight="1">
      <c r="A19" s="77"/>
      <c r="B19" s="75"/>
      <c r="C19" s="71" t="s">
        <v>23</v>
      </c>
      <c r="D19" s="71"/>
      <c r="E19" s="71"/>
      <c r="F19" s="71"/>
      <c r="G19" s="71"/>
      <c r="H19" s="71"/>
      <c r="I19" s="71"/>
      <c r="J19" s="71"/>
      <c r="K19" s="70"/>
      <c r="L19" s="65"/>
      <c r="M19" s="65"/>
      <c r="N19" s="65"/>
    </row>
    <row r="20" spans="1:14" ht="24" customHeight="1">
      <c r="A20" s="77"/>
      <c r="B20" s="75"/>
      <c r="C20" s="21" t="s">
        <v>8</v>
      </c>
      <c r="D20" s="19" t="s">
        <v>9</v>
      </c>
      <c r="E20" s="19"/>
      <c r="F20" s="19" t="s">
        <v>10</v>
      </c>
      <c r="G20" s="19"/>
      <c r="H20" s="19" t="s">
        <v>11</v>
      </c>
      <c r="I20" s="19"/>
      <c r="J20" s="19" t="s">
        <v>12</v>
      </c>
      <c r="K20" s="70"/>
      <c r="L20" s="65"/>
      <c r="M20" s="65"/>
      <c r="N20" s="65"/>
    </row>
    <row r="21" spans="1:14" ht="21" customHeight="1">
      <c r="A21" s="77"/>
      <c r="B21" s="75"/>
      <c r="C21" s="28" t="s">
        <v>13</v>
      </c>
      <c r="D21" s="19">
        <v>6</v>
      </c>
      <c r="E21" s="19" t="s">
        <v>14</v>
      </c>
      <c r="F21" s="19">
        <v>0.6</v>
      </c>
      <c r="G21" s="19" t="s">
        <v>14</v>
      </c>
      <c r="H21" s="19">
        <v>0.6</v>
      </c>
      <c r="I21" s="19"/>
      <c r="J21" s="19"/>
      <c r="K21" s="7">
        <f>H21*F21*D21</f>
        <v>2.16</v>
      </c>
      <c r="L21" s="65"/>
      <c r="M21" s="65"/>
      <c r="N21" s="65"/>
    </row>
    <row r="22" spans="1:14" ht="21.75" customHeight="1">
      <c r="A22" s="77"/>
      <c r="B22" s="75"/>
      <c r="C22" s="28" t="s">
        <v>24</v>
      </c>
      <c r="D22" s="19">
        <v>1</v>
      </c>
      <c r="E22" s="19" t="s">
        <v>14</v>
      </c>
      <c r="F22" s="19">
        <v>10</v>
      </c>
      <c r="G22" s="19" t="s">
        <v>14</v>
      </c>
      <c r="H22" s="19">
        <v>5</v>
      </c>
      <c r="I22" s="19"/>
      <c r="J22" s="19"/>
      <c r="K22" s="7">
        <f>H22*F22*D22</f>
        <v>50</v>
      </c>
      <c r="L22" s="65"/>
      <c r="M22" s="65"/>
      <c r="N22" s="65"/>
    </row>
    <row r="23" spans="1:14" ht="21.75" customHeight="1">
      <c r="A23" s="77"/>
      <c r="B23" s="75"/>
      <c r="C23" s="28" t="s">
        <v>19</v>
      </c>
      <c r="D23" s="19">
        <v>1</v>
      </c>
      <c r="E23" s="19" t="s">
        <v>14</v>
      </c>
      <c r="F23" s="19">
        <v>10</v>
      </c>
      <c r="G23" s="19" t="s">
        <v>14</v>
      </c>
      <c r="H23" s="19">
        <v>1.01</v>
      </c>
      <c r="I23" s="19"/>
      <c r="J23" s="19"/>
      <c r="K23" s="7">
        <f>H23*F23*D23</f>
        <v>10.1</v>
      </c>
      <c r="L23" s="65"/>
      <c r="M23" s="65"/>
      <c r="N23" s="65"/>
    </row>
    <row r="24" spans="1:14" ht="26.25" customHeight="1">
      <c r="A24" s="77"/>
      <c r="B24" s="75"/>
      <c r="C24" s="73" t="s">
        <v>15</v>
      </c>
      <c r="D24" s="73"/>
      <c r="E24" s="73"/>
      <c r="F24" s="73"/>
      <c r="G24" s="73"/>
      <c r="H24" s="73"/>
      <c r="I24" s="73"/>
      <c r="J24" s="73"/>
      <c r="K24" s="7">
        <f>SUM(K21:K23)</f>
        <v>62.26</v>
      </c>
      <c r="L24" s="19" t="s">
        <v>25</v>
      </c>
      <c r="M24" s="16"/>
      <c r="N24" s="16"/>
    </row>
    <row r="25" spans="1:14" ht="54.75" customHeight="1">
      <c r="A25" s="45">
        <v>4</v>
      </c>
      <c r="B25" s="45" t="s">
        <v>26</v>
      </c>
      <c r="C25" s="71" t="s">
        <v>27</v>
      </c>
      <c r="D25" s="71"/>
      <c r="E25" s="71"/>
      <c r="F25" s="71"/>
      <c r="G25" s="71"/>
      <c r="H25" s="71"/>
      <c r="I25" s="71"/>
      <c r="J25" s="71"/>
      <c r="K25" s="66"/>
      <c r="L25" s="66"/>
      <c r="M25" s="66"/>
      <c r="N25" s="66"/>
    </row>
    <row r="26" spans="1:14" ht="48.75" customHeight="1">
      <c r="A26" s="45"/>
      <c r="B26" s="45"/>
      <c r="C26" s="71" t="s">
        <v>28</v>
      </c>
      <c r="D26" s="71"/>
      <c r="E26" s="71"/>
      <c r="F26" s="71"/>
      <c r="G26" s="71"/>
      <c r="H26" s="71"/>
      <c r="I26" s="71"/>
      <c r="J26" s="71"/>
      <c r="K26" s="66"/>
      <c r="L26" s="66"/>
      <c r="M26" s="66"/>
      <c r="N26" s="66"/>
    </row>
    <row r="27" spans="1:14" ht="23.25" customHeight="1">
      <c r="A27" s="45"/>
      <c r="B27" s="45"/>
      <c r="C27" s="21" t="s">
        <v>8</v>
      </c>
      <c r="D27" s="19" t="s">
        <v>9</v>
      </c>
      <c r="E27" s="19"/>
      <c r="F27" s="19" t="s">
        <v>10</v>
      </c>
      <c r="G27" s="19"/>
      <c r="H27" s="19" t="s">
        <v>11</v>
      </c>
      <c r="I27" s="19"/>
      <c r="J27" s="19" t="s">
        <v>12</v>
      </c>
      <c r="K27" s="66"/>
      <c r="L27" s="66"/>
      <c r="M27" s="66"/>
      <c r="N27" s="66"/>
    </row>
    <row r="28" spans="1:14" ht="21.75" customHeight="1">
      <c r="A28" s="45"/>
      <c r="B28" s="45"/>
      <c r="C28" s="28" t="s">
        <v>13</v>
      </c>
      <c r="D28" s="19">
        <v>6</v>
      </c>
      <c r="E28" s="19" t="s">
        <v>14</v>
      </c>
      <c r="F28" s="19">
        <v>0.6</v>
      </c>
      <c r="G28" s="19" t="s">
        <v>14</v>
      </c>
      <c r="H28" s="19">
        <v>0.6</v>
      </c>
      <c r="I28" s="19" t="s">
        <v>14</v>
      </c>
      <c r="J28" s="19">
        <v>0.1</v>
      </c>
      <c r="K28" s="8">
        <f>J28*H28*F28*D28</f>
        <v>0.21599999999999997</v>
      </c>
      <c r="L28" s="66"/>
      <c r="M28" s="66"/>
      <c r="N28" s="66"/>
    </row>
    <row r="29" spans="1:14" ht="22.5" customHeight="1">
      <c r="A29" s="45"/>
      <c r="B29" s="45"/>
      <c r="C29" s="28" t="s">
        <v>24</v>
      </c>
      <c r="D29" s="19">
        <v>1</v>
      </c>
      <c r="E29" s="19" t="s">
        <v>14</v>
      </c>
      <c r="F29" s="19">
        <v>10</v>
      </c>
      <c r="G29" s="19" t="s">
        <v>14</v>
      </c>
      <c r="H29" s="19">
        <v>5</v>
      </c>
      <c r="I29" s="19" t="s">
        <v>14</v>
      </c>
      <c r="J29" s="19">
        <v>0.1</v>
      </c>
      <c r="K29" s="8">
        <f>J29*H29*F29*D29</f>
        <v>5</v>
      </c>
      <c r="L29" s="66"/>
      <c r="M29" s="66"/>
      <c r="N29" s="66"/>
    </row>
    <row r="30" spans="1:14" ht="23.25" customHeight="1">
      <c r="A30" s="45"/>
      <c r="B30" s="45"/>
      <c r="C30" s="28" t="s">
        <v>19</v>
      </c>
      <c r="D30" s="19">
        <v>1</v>
      </c>
      <c r="E30" s="19" t="s">
        <v>14</v>
      </c>
      <c r="F30" s="19">
        <v>10</v>
      </c>
      <c r="G30" s="19" t="s">
        <v>14</v>
      </c>
      <c r="H30" s="19">
        <v>1.01</v>
      </c>
      <c r="I30" s="19" t="s">
        <v>14</v>
      </c>
      <c r="J30" s="19">
        <v>0.1</v>
      </c>
      <c r="K30" s="8">
        <f>0.5*J30*H30*F30*D30</f>
        <v>0.505</v>
      </c>
      <c r="L30" s="66"/>
      <c r="M30" s="66"/>
      <c r="N30" s="66"/>
    </row>
    <row r="31" spans="1:14" ht="23.25" customHeight="1">
      <c r="A31" s="45"/>
      <c r="B31" s="45"/>
      <c r="C31" s="73" t="s">
        <v>15</v>
      </c>
      <c r="D31" s="73"/>
      <c r="E31" s="73"/>
      <c r="F31" s="73"/>
      <c r="G31" s="73"/>
      <c r="H31" s="73"/>
      <c r="I31" s="73"/>
      <c r="J31" s="73"/>
      <c r="K31" s="5">
        <f>K29+K28+K30</f>
        <v>5.7210000000000001</v>
      </c>
      <c r="L31" s="4" t="s">
        <v>16</v>
      </c>
      <c r="M31" s="16"/>
      <c r="N31" s="16"/>
    </row>
    <row r="32" spans="1:14" ht="45" customHeight="1">
      <c r="A32" s="45">
        <v>5</v>
      </c>
      <c r="B32" s="45">
        <v>5.22</v>
      </c>
      <c r="C32" s="71" t="s">
        <v>29</v>
      </c>
      <c r="D32" s="71"/>
      <c r="E32" s="71"/>
      <c r="F32" s="71"/>
      <c r="G32" s="71"/>
      <c r="H32" s="71"/>
      <c r="I32" s="71"/>
      <c r="J32" s="71"/>
      <c r="K32" s="66"/>
      <c r="L32" s="66"/>
      <c r="M32" s="94"/>
      <c r="N32" s="94"/>
    </row>
    <row r="33" spans="1:14" ht="30" customHeight="1">
      <c r="A33" s="45"/>
      <c r="B33" s="45"/>
      <c r="C33" s="71" t="s">
        <v>30</v>
      </c>
      <c r="D33" s="71"/>
      <c r="E33" s="71"/>
      <c r="F33" s="71"/>
      <c r="G33" s="71"/>
      <c r="H33" s="71"/>
      <c r="I33" s="71"/>
      <c r="J33" s="71"/>
      <c r="K33" s="66"/>
      <c r="L33" s="66"/>
      <c r="M33" s="94"/>
      <c r="N33" s="94"/>
    </row>
    <row r="34" spans="1:14" ht="31.5">
      <c r="A34" s="45"/>
      <c r="B34" s="45"/>
      <c r="C34" s="21" t="s">
        <v>8</v>
      </c>
      <c r="D34" s="19" t="s">
        <v>9</v>
      </c>
      <c r="E34" s="19"/>
      <c r="F34" s="19" t="s">
        <v>10</v>
      </c>
      <c r="G34" s="19"/>
      <c r="H34" s="19" t="s">
        <v>31</v>
      </c>
      <c r="I34" s="19"/>
      <c r="J34" s="24" t="s">
        <v>32</v>
      </c>
      <c r="K34" s="66"/>
      <c r="L34" s="66"/>
      <c r="M34" s="94"/>
      <c r="N34" s="94"/>
    </row>
    <row r="35" spans="1:14" ht="22.5" customHeight="1">
      <c r="A35" s="45"/>
      <c r="B35" s="45"/>
      <c r="C35" s="21" t="s">
        <v>13</v>
      </c>
      <c r="D35" s="19">
        <v>6</v>
      </c>
      <c r="E35" s="19" t="s">
        <v>14</v>
      </c>
      <c r="F35" s="19">
        <f>0.6-0.05-0.05</f>
        <v>0.49999999999999994</v>
      </c>
      <c r="G35" s="19" t="s">
        <v>14</v>
      </c>
      <c r="H35" s="19">
        <v>0.22</v>
      </c>
      <c r="I35" s="19" t="s">
        <v>14</v>
      </c>
      <c r="J35" s="19">
        <v>10</v>
      </c>
      <c r="K35" s="7">
        <f>J35*H35*F35*D35</f>
        <v>6.6</v>
      </c>
      <c r="L35" s="66"/>
      <c r="M35" s="94"/>
      <c r="N35" s="94"/>
    </row>
    <row r="36" spans="1:14" ht="27.75" customHeight="1">
      <c r="A36" s="45"/>
      <c r="B36" s="45"/>
      <c r="C36" s="28" t="s">
        <v>33</v>
      </c>
      <c r="D36" s="19">
        <v>3</v>
      </c>
      <c r="E36" s="19" t="s">
        <v>14</v>
      </c>
      <c r="F36" s="19">
        <f>0.75-0.075-0.1+0.45+2.5+0.185</f>
        <v>3.7100000000000004</v>
      </c>
      <c r="G36" s="19" t="s">
        <v>14</v>
      </c>
      <c r="H36" s="19">
        <v>0.61699999999999999</v>
      </c>
      <c r="I36" s="19" t="s">
        <v>14</v>
      </c>
      <c r="J36" s="19">
        <v>4</v>
      </c>
      <c r="K36" s="7">
        <f>J36*H36*D36*F36</f>
        <v>27.468840000000004</v>
      </c>
      <c r="L36" s="66"/>
      <c r="M36" s="94"/>
      <c r="N36" s="94"/>
    </row>
    <row r="37" spans="1:14" ht="25.5" customHeight="1">
      <c r="A37" s="45"/>
      <c r="B37" s="45"/>
      <c r="C37" s="28" t="s">
        <v>34</v>
      </c>
      <c r="D37" s="19">
        <v>3</v>
      </c>
      <c r="E37" s="19" t="s">
        <v>14</v>
      </c>
      <c r="F37" s="19">
        <f>0.75-0.075-0.1+0.45+2.2+0.185</f>
        <v>3.4100000000000006</v>
      </c>
      <c r="G37" s="19" t="s">
        <v>14</v>
      </c>
      <c r="H37" s="19">
        <v>0.61699999999999999</v>
      </c>
      <c r="I37" s="19" t="s">
        <v>14</v>
      </c>
      <c r="J37" s="19">
        <v>4</v>
      </c>
      <c r="K37" s="7">
        <f>J37*H37*D37*F37</f>
        <v>25.247640000000004</v>
      </c>
      <c r="L37" s="66"/>
      <c r="M37" s="94"/>
      <c r="N37" s="94"/>
    </row>
    <row r="38" spans="1:14" ht="24.75" customHeight="1">
      <c r="A38" s="45"/>
      <c r="B38" s="45"/>
      <c r="C38" s="28" t="s">
        <v>35</v>
      </c>
      <c r="D38" s="19">
        <v>3</v>
      </c>
      <c r="E38" s="19" t="s">
        <v>14</v>
      </c>
      <c r="F38" s="19">
        <v>5</v>
      </c>
      <c r="G38" s="19" t="s">
        <v>14</v>
      </c>
      <c r="H38" s="19">
        <v>0.61699999999999999</v>
      </c>
      <c r="I38" s="19" t="s">
        <v>14</v>
      </c>
      <c r="J38" s="19">
        <v>4</v>
      </c>
      <c r="K38" s="7">
        <f>J38*H38*F38*D38</f>
        <v>37.019999999999996</v>
      </c>
      <c r="L38" s="66"/>
      <c r="M38" s="94"/>
      <c r="N38" s="94"/>
    </row>
    <row r="39" spans="1:14" ht="26.25" customHeight="1">
      <c r="A39" s="45"/>
      <c r="B39" s="45"/>
      <c r="C39" s="28" t="s">
        <v>36</v>
      </c>
      <c r="D39" s="19">
        <v>2</v>
      </c>
      <c r="E39" s="19" t="s">
        <v>14</v>
      </c>
      <c r="F39" s="19">
        <v>10</v>
      </c>
      <c r="G39" s="19" t="s">
        <v>14</v>
      </c>
      <c r="H39" s="19">
        <v>0.61699999999999999</v>
      </c>
      <c r="I39" s="19" t="s">
        <v>14</v>
      </c>
      <c r="J39" s="19">
        <v>4</v>
      </c>
      <c r="K39" s="7">
        <f>J39*H39*F39*D39</f>
        <v>49.36</v>
      </c>
      <c r="L39" s="66"/>
      <c r="M39" s="94"/>
      <c r="N39" s="94"/>
    </row>
    <row r="40" spans="1:14" ht="40.5" customHeight="1">
      <c r="A40" s="45"/>
      <c r="B40" s="45"/>
      <c r="C40" s="28" t="s">
        <v>37</v>
      </c>
      <c r="D40" s="19">
        <v>3</v>
      </c>
      <c r="E40" s="19" t="s">
        <v>14</v>
      </c>
      <c r="F40" s="19">
        <v>0.76</v>
      </c>
      <c r="G40" s="19" t="s">
        <v>14</v>
      </c>
      <c r="H40" s="19">
        <v>0.22</v>
      </c>
      <c r="I40" s="19" t="s">
        <v>14</v>
      </c>
      <c r="J40" s="9">
        <f>((0.75-0.075-0.1+2.5+0.45)/0.15)+1</f>
        <v>24.500000000000004</v>
      </c>
      <c r="K40" s="7">
        <f>D40*H40*F40*J40</f>
        <v>12.289200000000003</v>
      </c>
      <c r="L40" s="66"/>
      <c r="M40" s="94"/>
      <c r="N40" s="94"/>
    </row>
    <row r="41" spans="1:14" ht="44.25" customHeight="1">
      <c r="A41" s="45"/>
      <c r="B41" s="45"/>
      <c r="C41" s="15" t="s">
        <v>38</v>
      </c>
      <c r="D41" s="19">
        <v>3</v>
      </c>
      <c r="E41" s="19" t="s">
        <v>14</v>
      </c>
      <c r="F41" s="19">
        <v>0.76</v>
      </c>
      <c r="G41" s="19" t="s">
        <v>14</v>
      </c>
      <c r="H41" s="19">
        <v>0.22</v>
      </c>
      <c r="I41" s="19" t="s">
        <v>14</v>
      </c>
      <c r="J41" s="9">
        <f>(0.75-0.075-0.1+2.2+0.45)/0.15+1</f>
        <v>22.500000000000004</v>
      </c>
      <c r="K41" s="7">
        <f>D41*H41*F41*J41</f>
        <v>11.286000000000003</v>
      </c>
      <c r="L41" s="66"/>
      <c r="M41" s="94"/>
      <c r="N41" s="94"/>
    </row>
    <row r="42" spans="1:14" ht="42.75" customHeight="1">
      <c r="A42" s="45"/>
      <c r="B42" s="45"/>
      <c r="C42" s="15" t="s">
        <v>39</v>
      </c>
      <c r="D42" s="19">
        <v>3</v>
      </c>
      <c r="E42" s="19" t="s">
        <v>14</v>
      </c>
      <c r="F42" s="19">
        <v>0.96</v>
      </c>
      <c r="G42" s="19" t="s">
        <v>14</v>
      </c>
      <c r="H42" s="19">
        <v>0.22</v>
      </c>
      <c r="I42" s="19" t="s">
        <v>14</v>
      </c>
      <c r="J42" s="19">
        <f>(5/0.2)+1</f>
        <v>26</v>
      </c>
      <c r="K42" s="7">
        <f t="shared" ref="K42:K43" si="0">J42*H42*F42*D42</f>
        <v>16.473599999999998</v>
      </c>
      <c r="L42" s="66"/>
      <c r="M42" s="94"/>
      <c r="N42" s="94"/>
    </row>
    <row r="43" spans="1:14" ht="41.25" customHeight="1">
      <c r="A43" s="45"/>
      <c r="B43" s="45"/>
      <c r="C43" s="15" t="s">
        <v>40</v>
      </c>
      <c r="D43" s="19">
        <v>2</v>
      </c>
      <c r="E43" s="19" t="s">
        <v>14</v>
      </c>
      <c r="F43" s="19">
        <v>0.96</v>
      </c>
      <c r="G43" s="19" t="s">
        <v>14</v>
      </c>
      <c r="H43" s="19">
        <v>0.22</v>
      </c>
      <c r="I43" s="19" t="s">
        <v>14</v>
      </c>
      <c r="J43" s="19">
        <f>(10/0.2)+1</f>
        <v>51</v>
      </c>
      <c r="K43" s="7">
        <f t="shared" si="0"/>
        <v>21.542400000000001</v>
      </c>
      <c r="L43" s="66"/>
      <c r="M43" s="94"/>
      <c r="N43" s="94"/>
    </row>
    <row r="44" spans="1:14" ht="39.75" customHeight="1">
      <c r="A44" s="45"/>
      <c r="B44" s="45"/>
      <c r="C44" s="73" t="s">
        <v>15</v>
      </c>
      <c r="D44" s="73"/>
      <c r="E44" s="73"/>
      <c r="F44" s="73"/>
      <c r="G44" s="73"/>
      <c r="H44" s="73"/>
      <c r="I44" s="73"/>
      <c r="J44" s="73"/>
      <c r="K44" s="5">
        <f>SUM(K35:K43)</f>
        <v>207.28768000000002</v>
      </c>
      <c r="L44" s="4" t="s">
        <v>41</v>
      </c>
      <c r="M44" s="16"/>
      <c r="N44" s="16"/>
    </row>
    <row r="45" spans="1:14" ht="46.5" customHeight="1">
      <c r="A45" s="45">
        <v>6</v>
      </c>
      <c r="B45" s="45">
        <v>5.9</v>
      </c>
      <c r="C45" s="71" t="s">
        <v>66</v>
      </c>
      <c r="D45" s="71"/>
      <c r="E45" s="71"/>
      <c r="F45" s="71"/>
      <c r="G45" s="71"/>
      <c r="H45" s="71"/>
      <c r="I45" s="71"/>
      <c r="J45" s="71"/>
      <c r="K45" s="67"/>
      <c r="L45" s="67"/>
      <c r="M45" s="68"/>
      <c r="N45" s="68"/>
    </row>
    <row r="46" spans="1:14" ht="41.25" customHeight="1">
      <c r="A46" s="45"/>
      <c r="B46" s="45"/>
      <c r="C46" s="71" t="s">
        <v>67</v>
      </c>
      <c r="D46" s="71"/>
      <c r="E46" s="71"/>
      <c r="F46" s="71"/>
      <c r="G46" s="71"/>
      <c r="H46" s="71"/>
      <c r="I46" s="71"/>
      <c r="J46" s="71"/>
      <c r="K46" s="67"/>
      <c r="L46" s="67"/>
      <c r="M46" s="68"/>
      <c r="N46" s="68"/>
    </row>
    <row r="47" spans="1:14" ht="37.5" customHeight="1">
      <c r="A47" s="45"/>
      <c r="B47" s="45"/>
      <c r="C47" s="21" t="s">
        <v>8</v>
      </c>
      <c r="D47" s="19" t="s">
        <v>9</v>
      </c>
      <c r="E47" s="19"/>
      <c r="F47" s="19" t="s">
        <v>10</v>
      </c>
      <c r="G47" s="19"/>
      <c r="H47" s="24" t="s">
        <v>42</v>
      </c>
      <c r="I47" s="19"/>
      <c r="J47" s="19" t="s">
        <v>11</v>
      </c>
      <c r="K47" s="67"/>
      <c r="L47" s="67"/>
      <c r="M47" s="68"/>
      <c r="N47" s="68"/>
    </row>
    <row r="48" spans="1:14" ht="34.5" customHeight="1">
      <c r="A48" s="45"/>
      <c r="B48" s="45"/>
      <c r="C48" s="28" t="s">
        <v>35</v>
      </c>
      <c r="D48" s="19">
        <v>3</v>
      </c>
      <c r="E48" s="19" t="s">
        <v>14</v>
      </c>
      <c r="F48" s="19">
        <f>5-0.15-0.15</f>
        <v>4.6999999999999993</v>
      </c>
      <c r="G48" s="19" t="s">
        <v>14</v>
      </c>
      <c r="H48" s="19">
        <v>2</v>
      </c>
      <c r="I48" s="19" t="s">
        <v>14</v>
      </c>
      <c r="J48" s="19">
        <v>0.2</v>
      </c>
      <c r="K48" s="5">
        <f>J48*H48*F48*D48</f>
        <v>5.64</v>
      </c>
      <c r="L48" s="67"/>
      <c r="M48" s="68"/>
      <c r="N48" s="68"/>
    </row>
    <row r="49" spans="1:14" ht="34.5" customHeight="1">
      <c r="A49" s="45"/>
      <c r="B49" s="45"/>
      <c r="C49" s="28" t="s">
        <v>43</v>
      </c>
      <c r="D49" s="19">
        <v>2</v>
      </c>
      <c r="E49" s="19" t="s">
        <v>14</v>
      </c>
      <c r="F49" s="19">
        <f>10-0.15-0.15</f>
        <v>9.6999999999999993</v>
      </c>
      <c r="G49" s="19" t="s">
        <v>14</v>
      </c>
      <c r="H49" s="19">
        <v>2</v>
      </c>
      <c r="I49" s="19" t="s">
        <v>14</v>
      </c>
      <c r="J49" s="19">
        <v>0.2</v>
      </c>
      <c r="K49" s="5">
        <f>J49*H49*F49*D49</f>
        <v>7.76</v>
      </c>
      <c r="L49" s="67"/>
      <c r="M49" s="68"/>
      <c r="N49" s="68"/>
    </row>
    <row r="50" spans="1:14" ht="33" customHeight="1">
      <c r="A50" s="45"/>
      <c r="B50" s="45"/>
      <c r="C50" s="73" t="s">
        <v>15</v>
      </c>
      <c r="D50" s="73"/>
      <c r="E50" s="73"/>
      <c r="F50" s="73"/>
      <c r="G50" s="73"/>
      <c r="H50" s="73"/>
      <c r="I50" s="73"/>
      <c r="J50" s="73"/>
      <c r="K50" s="5">
        <f>K48+K49</f>
        <v>13.399999999999999</v>
      </c>
      <c r="L50" s="4" t="s">
        <v>25</v>
      </c>
      <c r="M50" s="10"/>
      <c r="N50" s="16"/>
    </row>
    <row r="51" spans="1:14" ht="45" customHeight="1">
      <c r="A51" s="45"/>
      <c r="B51" s="45"/>
      <c r="C51" s="69" t="s">
        <v>44</v>
      </c>
      <c r="D51" s="69"/>
      <c r="E51" s="69"/>
      <c r="F51" s="69"/>
      <c r="G51" s="69"/>
      <c r="H51" s="69"/>
      <c r="I51" s="69"/>
      <c r="J51" s="69"/>
      <c r="K51" s="5"/>
      <c r="L51" s="65"/>
      <c r="M51" s="65"/>
      <c r="N51" s="65"/>
    </row>
    <row r="52" spans="1:14" ht="45.75" customHeight="1">
      <c r="A52" s="45"/>
      <c r="B52" s="45"/>
      <c r="C52" s="21" t="s">
        <v>8</v>
      </c>
      <c r="D52" s="19" t="s">
        <v>9</v>
      </c>
      <c r="E52" s="19"/>
      <c r="F52" s="19" t="s">
        <v>10</v>
      </c>
      <c r="G52" s="19"/>
      <c r="H52" s="24" t="s">
        <v>42</v>
      </c>
      <c r="I52" s="19"/>
      <c r="J52" s="19" t="s">
        <v>11</v>
      </c>
      <c r="K52" s="5"/>
      <c r="L52" s="65"/>
      <c r="M52" s="65"/>
      <c r="N52" s="65"/>
    </row>
    <row r="53" spans="1:14" ht="35.25" customHeight="1">
      <c r="A53" s="45"/>
      <c r="B53" s="45"/>
      <c r="C53" s="28" t="s">
        <v>33</v>
      </c>
      <c r="D53" s="19">
        <v>3</v>
      </c>
      <c r="E53" s="19" t="s">
        <v>14</v>
      </c>
      <c r="F53" s="19">
        <f>0.75-0.075-0.1-0.15+0.45+2.5</f>
        <v>3.375</v>
      </c>
      <c r="G53" s="19" t="s">
        <v>14</v>
      </c>
      <c r="H53" s="19">
        <v>4</v>
      </c>
      <c r="I53" s="19" t="s">
        <v>14</v>
      </c>
      <c r="J53" s="19">
        <v>0.15</v>
      </c>
      <c r="K53" s="5">
        <f>J53*H53*F53*D53</f>
        <v>6.0749999999999993</v>
      </c>
      <c r="L53" s="65"/>
      <c r="M53" s="65"/>
      <c r="N53" s="65"/>
    </row>
    <row r="54" spans="1:14" ht="36" customHeight="1">
      <c r="A54" s="45"/>
      <c r="B54" s="45"/>
      <c r="C54" s="28" t="s">
        <v>45</v>
      </c>
      <c r="D54" s="19">
        <v>3</v>
      </c>
      <c r="E54" s="19" t="s">
        <v>14</v>
      </c>
      <c r="F54" s="19">
        <f>0.75-0.075-0.1-0.15+0.45+2.2</f>
        <v>3.0750000000000002</v>
      </c>
      <c r="G54" s="19" t="s">
        <v>14</v>
      </c>
      <c r="H54" s="19">
        <v>4</v>
      </c>
      <c r="I54" s="19" t="s">
        <v>14</v>
      </c>
      <c r="J54" s="19">
        <v>0.15</v>
      </c>
      <c r="K54" s="5">
        <f>J54*H54*F54*D54</f>
        <v>5.5350000000000001</v>
      </c>
      <c r="L54" s="65"/>
      <c r="M54" s="65"/>
      <c r="N54" s="65"/>
    </row>
    <row r="55" spans="1:14" ht="40.5" customHeight="1">
      <c r="A55" s="45"/>
      <c r="B55" s="45"/>
      <c r="C55" s="73" t="s">
        <v>15</v>
      </c>
      <c r="D55" s="73"/>
      <c r="E55" s="73"/>
      <c r="F55" s="73"/>
      <c r="G55" s="73"/>
      <c r="H55" s="73"/>
      <c r="I55" s="73"/>
      <c r="J55" s="73"/>
      <c r="K55" s="5">
        <f>K54+K53</f>
        <v>11.61</v>
      </c>
      <c r="L55" s="4" t="s">
        <v>25</v>
      </c>
      <c r="M55" s="10"/>
      <c r="N55" s="16"/>
    </row>
    <row r="56" spans="1:14" ht="36.75" customHeight="1">
      <c r="A56" s="45">
        <v>7</v>
      </c>
      <c r="B56" s="45">
        <v>5.0999999999999996</v>
      </c>
      <c r="C56" s="71" t="s">
        <v>46</v>
      </c>
      <c r="D56" s="71"/>
      <c r="E56" s="71"/>
      <c r="F56" s="71"/>
      <c r="G56" s="71"/>
      <c r="H56" s="71"/>
      <c r="I56" s="71"/>
      <c r="J56" s="71"/>
      <c r="K56" s="66"/>
      <c r="L56" s="66"/>
      <c r="M56" s="94"/>
      <c r="N56" s="94"/>
    </row>
    <row r="57" spans="1:14" ht="36.75" customHeight="1">
      <c r="A57" s="45"/>
      <c r="B57" s="45"/>
      <c r="C57" s="72" t="s">
        <v>60</v>
      </c>
      <c r="D57" s="71"/>
      <c r="E57" s="71"/>
      <c r="F57" s="71"/>
      <c r="G57" s="71"/>
      <c r="H57" s="71"/>
      <c r="I57" s="71"/>
      <c r="J57" s="71"/>
      <c r="K57" s="66"/>
      <c r="L57" s="66"/>
      <c r="M57" s="94"/>
      <c r="N57" s="94"/>
    </row>
    <row r="58" spans="1:14" ht="15.75">
      <c r="A58" s="45"/>
      <c r="B58" s="45"/>
      <c r="C58" s="19" t="s">
        <v>8</v>
      </c>
      <c r="D58" s="19" t="s">
        <v>9</v>
      </c>
      <c r="E58" s="19"/>
      <c r="F58" s="19" t="s">
        <v>10</v>
      </c>
      <c r="G58" s="19"/>
      <c r="H58" s="19" t="s">
        <v>11</v>
      </c>
      <c r="I58" s="19"/>
      <c r="J58" s="19" t="s">
        <v>12</v>
      </c>
      <c r="K58" s="66"/>
      <c r="L58" s="66"/>
      <c r="M58" s="94"/>
      <c r="N58" s="94"/>
    </row>
    <row r="59" spans="1:14" ht="15.75">
      <c r="A59" s="45"/>
      <c r="B59" s="45"/>
      <c r="C59" s="24" t="s">
        <v>47</v>
      </c>
      <c r="D59" s="19">
        <v>6</v>
      </c>
      <c r="E59" s="19" t="s">
        <v>14</v>
      </c>
      <c r="F59" s="19">
        <v>0.6</v>
      </c>
      <c r="G59" s="19" t="s">
        <v>14</v>
      </c>
      <c r="H59" s="19">
        <v>0.6</v>
      </c>
      <c r="I59" s="19" t="s">
        <v>14</v>
      </c>
      <c r="J59" s="19">
        <v>0.15</v>
      </c>
      <c r="K59" s="5">
        <f>J59*H59*F59*D59</f>
        <v>0.32400000000000001</v>
      </c>
      <c r="L59" s="66"/>
      <c r="M59" s="94"/>
      <c r="N59" s="94"/>
    </row>
    <row r="60" spans="1:14" ht="15.75">
      <c r="A60" s="45"/>
      <c r="B60" s="45"/>
      <c r="C60" s="24" t="s">
        <v>48</v>
      </c>
      <c r="D60" s="19">
        <v>3</v>
      </c>
      <c r="E60" s="19" t="s">
        <v>14</v>
      </c>
      <c r="F60" s="19">
        <f>0.75-0.075-0.1-0.15+0.45</f>
        <v>0.875</v>
      </c>
      <c r="G60" s="19" t="s">
        <v>14</v>
      </c>
      <c r="H60" s="19">
        <v>0.15</v>
      </c>
      <c r="I60" s="19" t="s">
        <v>14</v>
      </c>
      <c r="J60" s="19">
        <v>0.15</v>
      </c>
      <c r="K60" s="5">
        <f t="shared" ref="K60:K63" si="1">J60*H60*F60*D60</f>
        <v>5.9062500000000004E-2</v>
      </c>
      <c r="L60" s="66"/>
      <c r="M60" s="94"/>
      <c r="N60" s="94"/>
    </row>
    <row r="61" spans="1:14" ht="28.5" customHeight="1">
      <c r="A61" s="45"/>
      <c r="B61" s="45"/>
      <c r="C61" s="24" t="s">
        <v>49</v>
      </c>
      <c r="D61" s="19">
        <v>3</v>
      </c>
      <c r="E61" s="19" t="s">
        <v>14</v>
      </c>
      <c r="F61" s="19">
        <f>F60</f>
        <v>0.875</v>
      </c>
      <c r="G61" s="19" t="s">
        <v>14</v>
      </c>
      <c r="H61" s="19">
        <v>0.15</v>
      </c>
      <c r="I61" s="19" t="s">
        <v>14</v>
      </c>
      <c r="J61" s="19">
        <v>0.15</v>
      </c>
      <c r="K61" s="5">
        <f t="shared" si="1"/>
        <v>5.9062500000000004E-2</v>
      </c>
      <c r="L61" s="66"/>
      <c r="M61" s="94"/>
      <c r="N61" s="94"/>
    </row>
    <row r="62" spans="1:14" ht="27.75" customHeight="1">
      <c r="A62" s="45"/>
      <c r="B62" s="45"/>
      <c r="C62" s="24" t="s">
        <v>35</v>
      </c>
      <c r="D62" s="19">
        <v>3</v>
      </c>
      <c r="E62" s="19" t="s">
        <v>14</v>
      </c>
      <c r="F62" s="19">
        <f>F48</f>
        <v>4.6999999999999993</v>
      </c>
      <c r="G62" s="19" t="s">
        <v>14</v>
      </c>
      <c r="H62" s="19">
        <v>0.2</v>
      </c>
      <c r="I62" s="19" t="s">
        <v>14</v>
      </c>
      <c r="J62" s="19">
        <v>0.2</v>
      </c>
      <c r="K62" s="5">
        <f t="shared" si="1"/>
        <v>0.56400000000000006</v>
      </c>
      <c r="L62" s="66"/>
      <c r="M62" s="94"/>
      <c r="N62" s="94"/>
    </row>
    <row r="63" spans="1:14" ht="27.75" customHeight="1">
      <c r="A63" s="45"/>
      <c r="B63" s="45"/>
      <c r="C63" s="24" t="s">
        <v>43</v>
      </c>
      <c r="D63" s="19">
        <v>2</v>
      </c>
      <c r="E63" s="19" t="s">
        <v>14</v>
      </c>
      <c r="F63" s="19">
        <f>F49</f>
        <v>9.6999999999999993</v>
      </c>
      <c r="G63" s="19" t="s">
        <v>14</v>
      </c>
      <c r="H63" s="19">
        <v>0.2</v>
      </c>
      <c r="I63" s="19" t="s">
        <v>14</v>
      </c>
      <c r="J63" s="19">
        <v>0.2</v>
      </c>
      <c r="K63" s="5">
        <f t="shared" si="1"/>
        <v>0.77600000000000013</v>
      </c>
      <c r="L63" s="66"/>
      <c r="M63" s="94"/>
      <c r="N63" s="94"/>
    </row>
    <row r="64" spans="1:14" ht="19.5" customHeight="1">
      <c r="A64" s="45"/>
      <c r="B64" s="45"/>
      <c r="C64" s="73" t="s">
        <v>50</v>
      </c>
      <c r="D64" s="73"/>
      <c r="E64" s="73"/>
      <c r="F64" s="73"/>
      <c r="G64" s="73"/>
      <c r="H64" s="73"/>
      <c r="I64" s="73"/>
      <c r="J64" s="73"/>
      <c r="K64" s="5">
        <f>K59+K60+K61+K62+K63</f>
        <v>1.7821250000000002</v>
      </c>
      <c r="L64" s="4" t="s">
        <v>16</v>
      </c>
      <c r="M64" s="10"/>
      <c r="N64" s="16"/>
    </row>
    <row r="65" spans="1:14" ht="78" customHeight="1">
      <c r="A65" s="45"/>
      <c r="B65" s="45">
        <v>5.2</v>
      </c>
      <c r="C65" s="74" t="s">
        <v>51</v>
      </c>
      <c r="D65" s="74"/>
      <c r="E65" s="74"/>
      <c r="F65" s="74"/>
      <c r="G65" s="74"/>
      <c r="H65" s="74"/>
      <c r="I65" s="74"/>
      <c r="J65" s="74"/>
      <c r="K65" s="70"/>
      <c r="L65" s="65"/>
      <c r="M65" s="65"/>
      <c r="N65" s="65"/>
    </row>
    <row r="66" spans="1:14" ht="43.5" customHeight="1">
      <c r="A66" s="45"/>
      <c r="B66" s="45"/>
      <c r="C66" s="81" t="s">
        <v>61</v>
      </c>
      <c r="D66" s="74"/>
      <c r="E66" s="74"/>
      <c r="F66" s="74"/>
      <c r="G66" s="74"/>
      <c r="H66" s="74"/>
      <c r="I66" s="74"/>
      <c r="J66" s="74"/>
      <c r="K66" s="70"/>
      <c r="L66" s="65"/>
      <c r="M66" s="65"/>
      <c r="N66" s="65"/>
    </row>
    <row r="67" spans="1:14" ht="22.5" customHeight="1">
      <c r="A67" s="45"/>
      <c r="B67" s="45"/>
      <c r="C67" s="19" t="s">
        <v>8</v>
      </c>
      <c r="D67" s="19" t="s">
        <v>9</v>
      </c>
      <c r="E67" s="19"/>
      <c r="F67" s="19" t="s">
        <v>10</v>
      </c>
      <c r="G67" s="19"/>
      <c r="H67" s="19" t="s">
        <v>11</v>
      </c>
      <c r="I67" s="19"/>
      <c r="J67" s="19" t="s">
        <v>12</v>
      </c>
      <c r="K67" s="70"/>
      <c r="L67" s="65"/>
      <c r="M67" s="65"/>
      <c r="N67" s="65"/>
    </row>
    <row r="68" spans="1:14" ht="24.75" customHeight="1">
      <c r="A68" s="45"/>
      <c r="B68" s="45"/>
      <c r="C68" s="24" t="s">
        <v>48</v>
      </c>
      <c r="D68" s="19">
        <v>3</v>
      </c>
      <c r="E68" s="19" t="s">
        <v>14</v>
      </c>
      <c r="F68" s="19">
        <v>2.5</v>
      </c>
      <c r="G68" s="19" t="s">
        <v>14</v>
      </c>
      <c r="H68" s="19">
        <v>0.15</v>
      </c>
      <c r="I68" s="19" t="s">
        <v>14</v>
      </c>
      <c r="J68" s="19">
        <v>0.15</v>
      </c>
      <c r="K68" s="5">
        <f>J68*H68*F68*D68</f>
        <v>0.16874999999999998</v>
      </c>
      <c r="L68" s="65"/>
      <c r="M68" s="65"/>
      <c r="N68" s="65"/>
    </row>
    <row r="69" spans="1:14" ht="15.75">
      <c r="A69" s="45"/>
      <c r="B69" s="45"/>
      <c r="C69" s="24" t="s">
        <v>49</v>
      </c>
      <c r="D69" s="19">
        <v>3</v>
      </c>
      <c r="E69" s="19" t="s">
        <v>14</v>
      </c>
      <c r="F69" s="19">
        <v>2.2000000000000002</v>
      </c>
      <c r="G69" s="19" t="s">
        <v>14</v>
      </c>
      <c r="H69" s="19">
        <v>0.15</v>
      </c>
      <c r="I69" s="19" t="s">
        <v>14</v>
      </c>
      <c r="J69" s="19">
        <v>0.15</v>
      </c>
      <c r="K69" s="5">
        <f>J69*H69*F69*D69</f>
        <v>0.14850000000000002</v>
      </c>
      <c r="L69" s="65"/>
      <c r="M69" s="65"/>
      <c r="N69" s="65"/>
    </row>
    <row r="70" spans="1:14" ht="17.25" customHeight="1">
      <c r="A70" s="45"/>
      <c r="B70" s="45"/>
      <c r="C70" s="73" t="s">
        <v>50</v>
      </c>
      <c r="D70" s="73"/>
      <c r="E70" s="73"/>
      <c r="F70" s="73"/>
      <c r="G70" s="73"/>
      <c r="H70" s="73"/>
      <c r="I70" s="73"/>
      <c r="J70" s="73"/>
      <c r="K70" s="5">
        <f>K69+K68</f>
        <v>0.31725000000000003</v>
      </c>
      <c r="L70" s="4" t="s">
        <v>16</v>
      </c>
      <c r="M70" s="10"/>
      <c r="N70" s="16"/>
    </row>
    <row r="71" spans="1:14" ht="57" customHeight="1">
      <c r="A71" s="45">
        <v>8</v>
      </c>
      <c r="B71" s="45">
        <v>6.28</v>
      </c>
      <c r="C71" s="71" t="s">
        <v>52</v>
      </c>
      <c r="D71" s="71"/>
      <c r="E71" s="71"/>
      <c r="F71" s="71"/>
      <c r="G71" s="71"/>
      <c r="H71" s="71"/>
      <c r="I71" s="71"/>
      <c r="J71" s="71"/>
      <c r="K71" s="66"/>
      <c r="L71" s="66"/>
      <c r="M71" s="62"/>
      <c r="N71" s="62"/>
    </row>
    <row r="72" spans="1:14" ht="24.75" customHeight="1">
      <c r="A72" s="45"/>
      <c r="B72" s="45"/>
      <c r="C72" s="72" t="s">
        <v>62</v>
      </c>
      <c r="D72" s="71"/>
      <c r="E72" s="71"/>
      <c r="F72" s="71"/>
      <c r="G72" s="71"/>
      <c r="H72" s="71"/>
      <c r="I72" s="71"/>
      <c r="J72" s="71"/>
      <c r="K72" s="66"/>
      <c r="L72" s="66"/>
      <c r="M72" s="62"/>
      <c r="N72" s="62"/>
    </row>
    <row r="73" spans="1:14" ht="15.75">
      <c r="A73" s="45"/>
      <c r="B73" s="45"/>
      <c r="C73" s="19" t="s">
        <v>8</v>
      </c>
      <c r="D73" s="19" t="s">
        <v>9</v>
      </c>
      <c r="E73" s="19"/>
      <c r="F73" s="19" t="s">
        <v>10</v>
      </c>
      <c r="G73" s="19"/>
      <c r="H73" s="19" t="s">
        <v>11</v>
      </c>
      <c r="I73" s="19"/>
      <c r="J73" s="19" t="s">
        <v>12</v>
      </c>
      <c r="K73" s="66"/>
      <c r="L73" s="66"/>
      <c r="M73" s="62"/>
      <c r="N73" s="62"/>
    </row>
    <row r="74" spans="1:14" ht="15.75">
      <c r="A74" s="45"/>
      <c r="B74" s="45"/>
      <c r="C74" s="19" t="s">
        <v>18</v>
      </c>
      <c r="D74" s="19">
        <v>1</v>
      </c>
      <c r="E74" s="19" t="s">
        <v>14</v>
      </c>
      <c r="F74" s="19">
        <f>5-0.15-0.15+5-0.15-0.15+10-0.15-0.15+10-0.15-0.15</f>
        <v>28.800000000000004</v>
      </c>
      <c r="G74" s="19" t="s">
        <v>14</v>
      </c>
      <c r="H74" s="19"/>
      <c r="I74" s="19" t="s">
        <v>14</v>
      </c>
      <c r="J74" s="19">
        <v>0.45</v>
      </c>
      <c r="K74" s="5">
        <f>D74*F74*J74</f>
        <v>12.960000000000003</v>
      </c>
      <c r="L74" s="4" t="s">
        <v>25</v>
      </c>
      <c r="M74" s="10"/>
      <c r="N74" s="16"/>
    </row>
    <row r="75" spans="1:14" ht="70.5" customHeight="1">
      <c r="A75" s="45">
        <v>9</v>
      </c>
      <c r="B75" s="76">
        <v>4.0999999999999996</v>
      </c>
      <c r="C75" s="71" t="s">
        <v>53</v>
      </c>
      <c r="D75" s="71"/>
      <c r="E75" s="71"/>
      <c r="F75" s="71"/>
      <c r="G75" s="71"/>
      <c r="H75" s="71"/>
      <c r="I75" s="71"/>
      <c r="J75" s="71"/>
      <c r="K75" s="66"/>
      <c r="L75" s="66"/>
      <c r="M75" s="62"/>
      <c r="N75" s="62"/>
    </row>
    <row r="76" spans="1:14" ht="18.75" customHeight="1">
      <c r="A76" s="45"/>
      <c r="B76" s="76"/>
      <c r="C76" s="19"/>
      <c r="D76" s="19"/>
      <c r="E76" s="19"/>
      <c r="F76" s="29"/>
      <c r="G76" s="19"/>
      <c r="H76" s="19" t="s">
        <v>10</v>
      </c>
      <c r="I76" s="19"/>
      <c r="J76" s="19" t="s">
        <v>11</v>
      </c>
      <c r="K76" s="66"/>
      <c r="L76" s="66"/>
      <c r="M76" s="62"/>
      <c r="N76" s="62"/>
    </row>
    <row r="77" spans="1:14" ht="25.5" customHeight="1">
      <c r="A77" s="45"/>
      <c r="B77" s="76"/>
      <c r="C77" s="26"/>
      <c r="D77" s="26"/>
      <c r="E77" s="26"/>
      <c r="F77" s="29"/>
      <c r="G77" s="29"/>
      <c r="H77" s="19">
        <f>5+10-0.2+5-0.2+10-0.2-0.2</f>
        <v>29.200000000000003</v>
      </c>
      <c r="I77" s="19" t="s">
        <v>14</v>
      </c>
      <c r="J77" s="19">
        <v>0.2</v>
      </c>
      <c r="K77" s="5">
        <f>J77*H77</f>
        <v>5.8400000000000007</v>
      </c>
      <c r="L77" s="4" t="s">
        <v>25</v>
      </c>
      <c r="M77" s="10"/>
      <c r="N77" s="16"/>
    </row>
    <row r="78" spans="1:14" ht="102.75" customHeight="1">
      <c r="A78" s="45">
        <v>10</v>
      </c>
      <c r="B78" s="45">
        <v>12.1</v>
      </c>
      <c r="C78" s="78" t="s">
        <v>54</v>
      </c>
      <c r="D78" s="78"/>
      <c r="E78" s="78"/>
      <c r="F78" s="78"/>
      <c r="G78" s="78"/>
      <c r="H78" s="78"/>
      <c r="I78" s="78"/>
      <c r="J78" s="78"/>
      <c r="K78" s="70"/>
      <c r="L78" s="70"/>
      <c r="M78" s="63"/>
      <c r="N78" s="63"/>
    </row>
    <row r="79" spans="1:14" ht="24.75" customHeight="1">
      <c r="A79" s="45"/>
      <c r="B79" s="45"/>
      <c r="C79" s="79" t="s">
        <v>68</v>
      </c>
      <c r="D79" s="79"/>
      <c r="E79" s="79"/>
      <c r="F79" s="79"/>
      <c r="G79" s="79"/>
      <c r="H79" s="79"/>
      <c r="I79" s="79"/>
      <c r="J79" s="79"/>
      <c r="K79" s="70"/>
      <c r="L79" s="70"/>
      <c r="M79" s="63"/>
      <c r="N79" s="63"/>
    </row>
    <row r="80" spans="1:14" ht="27" customHeight="1">
      <c r="A80" s="45"/>
      <c r="B80" s="45"/>
      <c r="C80" s="80"/>
      <c r="D80" s="80"/>
      <c r="E80" s="80"/>
      <c r="F80" s="80"/>
      <c r="G80" s="80"/>
      <c r="H80" s="27" t="s">
        <v>10</v>
      </c>
      <c r="I80" s="27"/>
      <c r="J80" s="27" t="s">
        <v>11</v>
      </c>
      <c r="K80" s="70"/>
      <c r="L80" s="70"/>
      <c r="M80" s="63"/>
      <c r="N80" s="63"/>
    </row>
    <row r="81" spans="1:14" ht="24" customHeight="1">
      <c r="A81" s="45"/>
      <c r="B81" s="45"/>
      <c r="C81" s="80"/>
      <c r="D81" s="80"/>
      <c r="E81" s="80"/>
      <c r="F81" s="80"/>
      <c r="G81" s="80"/>
      <c r="H81" s="11">
        <f>10+0.5+0.5</f>
        <v>11</v>
      </c>
      <c r="I81" s="27" t="s">
        <v>55</v>
      </c>
      <c r="J81" s="11">
        <f>5+0.5+0.5</f>
        <v>6</v>
      </c>
      <c r="K81" s="5">
        <f>J81*H81</f>
        <v>66</v>
      </c>
      <c r="L81" s="4" t="s">
        <v>25</v>
      </c>
      <c r="M81" s="10"/>
      <c r="N81" s="16"/>
    </row>
    <row r="82" spans="1:14" ht="72.95" customHeight="1">
      <c r="A82" s="45">
        <v>11</v>
      </c>
      <c r="B82" s="45">
        <v>10.16</v>
      </c>
      <c r="C82" s="78" t="s">
        <v>56</v>
      </c>
      <c r="D82" s="78"/>
      <c r="E82" s="78"/>
      <c r="F82" s="78"/>
      <c r="G82" s="78"/>
      <c r="H82" s="78"/>
      <c r="I82" s="78"/>
      <c r="J82" s="78"/>
      <c r="K82" s="70"/>
      <c r="L82" s="45"/>
      <c r="M82" s="64"/>
      <c r="N82" s="64"/>
    </row>
    <row r="83" spans="1:14" ht="35.25" customHeight="1">
      <c r="A83" s="45"/>
      <c r="B83" s="45"/>
      <c r="C83" s="57" t="s">
        <v>69</v>
      </c>
      <c r="D83" s="57"/>
      <c r="E83" s="57"/>
      <c r="F83" s="57"/>
      <c r="G83" s="57"/>
      <c r="H83" s="57"/>
      <c r="I83" s="57"/>
      <c r="J83" s="57"/>
      <c r="K83" s="70"/>
      <c r="L83" s="45"/>
      <c r="M83" s="64"/>
      <c r="N83" s="64"/>
    </row>
    <row r="84" spans="1:14" ht="21" customHeight="1">
      <c r="A84" s="45"/>
      <c r="B84" s="45"/>
      <c r="C84" s="30"/>
      <c r="D84" s="30"/>
      <c r="E84" s="30"/>
      <c r="F84" s="22" t="s">
        <v>9</v>
      </c>
      <c r="G84" s="22"/>
      <c r="H84" s="22" t="s">
        <v>10</v>
      </c>
      <c r="I84" s="22"/>
      <c r="J84" s="22" t="s">
        <v>57</v>
      </c>
      <c r="K84" s="70"/>
      <c r="L84" s="45"/>
      <c r="M84" s="64"/>
      <c r="N84" s="64"/>
    </row>
    <row r="85" spans="1:14" ht="21" customHeight="1">
      <c r="A85" s="45"/>
      <c r="B85" s="45"/>
      <c r="C85" s="30"/>
      <c r="D85" s="30"/>
      <c r="E85" s="30"/>
      <c r="F85" s="22">
        <v>6</v>
      </c>
      <c r="G85" s="22" t="s">
        <v>14</v>
      </c>
      <c r="H85" s="22">
        <v>6</v>
      </c>
      <c r="I85" s="22" t="s">
        <v>14</v>
      </c>
      <c r="J85" s="22">
        <v>4.2</v>
      </c>
      <c r="K85" s="18">
        <f>J85*H85*F85</f>
        <v>151.20000000000002</v>
      </c>
      <c r="L85" s="45"/>
      <c r="M85" s="64"/>
      <c r="N85" s="64"/>
    </row>
    <row r="86" spans="1:14" ht="21" customHeight="1">
      <c r="A86" s="45"/>
      <c r="B86" s="45"/>
      <c r="C86" s="29"/>
      <c r="D86" s="29"/>
      <c r="E86" s="29"/>
      <c r="F86" s="19">
        <v>3</v>
      </c>
      <c r="G86" s="19" t="s">
        <v>14</v>
      </c>
      <c r="H86" s="19">
        <v>11</v>
      </c>
      <c r="I86" s="19" t="s">
        <v>14</v>
      </c>
      <c r="J86" s="19">
        <v>4.2</v>
      </c>
      <c r="K86" s="20">
        <f>J86*H86*F86</f>
        <v>138.60000000000002</v>
      </c>
      <c r="L86" s="45"/>
      <c r="M86" s="64"/>
      <c r="N86" s="64"/>
    </row>
    <row r="87" spans="1:14" ht="28.5" customHeight="1">
      <c r="A87" s="45"/>
      <c r="B87" s="45"/>
      <c r="C87" s="55" t="s">
        <v>15</v>
      </c>
      <c r="D87" s="55"/>
      <c r="E87" s="55"/>
      <c r="F87" s="55"/>
      <c r="G87" s="55"/>
      <c r="H87" s="55"/>
      <c r="I87" s="55"/>
      <c r="J87" s="55"/>
      <c r="K87" s="31">
        <f>K86+K85</f>
        <v>289.80000000000007</v>
      </c>
      <c r="L87" s="32" t="s">
        <v>41</v>
      </c>
      <c r="M87" s="17"/>
      <c r="N87" s="16"/>
    </row>
    <row r="88" spans="1:14" ht="28.5" customHeight="1">
      <c r="A88" s="45">
        <v>12</v>
      </c>
      <c r="B88" s="45">
        <v>13.7</v>
      </c>
      <c r="C88" s="56" t="s">
        <v>70</v>
      </c>
      <c r="D88" s="54"/>
      <c r="E88" s="54"/>
      <c r="F88" s="54"/>
      <c r="G88" s="54"/>
      <c r="H88" s="54"/>
      <c r="I88" s="54"/>
      <c r="J88" s="54"/>
      <c r="K88" s="46"/>
      <c r="L88" s="46"/>
      <c r="M88" s="46"/>
      <c r="N88" s="46"/>
    </row>
    <row r="89" spans="1:14" ht="28.5" customHeight="1">
      <c r="A89" s="45"/>
      <c r="B89" s="45"/>
      <c r="C89" s="54" t="s">
        <v>71</v>
      </c>
      <c r="D89" s="54"/>
      <c r="E89" s="54"/>
      <c r="F89" s="54"/>
      <c r="G89" s="54"/>
      <c r="H89" s="54"/>
      <c r="I89" s="54"/>
      <c r="J89" s="54"/>
      <c r="K89" s="46"/>
      <c r="L89" s="46"/>
      <c r="M89" s="46"/>
      <c r="N89" s="46"/>
    </row>
    <row r="90" spans="1:14" ht="28.5" customHeight="1">
      <c r="A90" s="45"/>
      <c r="B90" s="45"/>
      <c r="C90" s="51"/>
      <c r="D90" s="52"/>
      <c r="E90" s="53"/>
      <c r="F90" s="23" t="s">
        <v>9</v>
      </c>
      <c r="G90" s="23"/>
      <c r="H90" s="32" t="s">
        <v>10</v>
      </c>
      <c r="I90" s="32"/>
      <c r="J90" s="32" t="s">
        <v>12</v>
      </c>
      <c r="K90" s="46"/>
      <c r="L90" s="46"/>
      <c r="M90" s="46"/>
      <c r="N90" s="46"/>
    </row>
    <row r="91" spans="1:14" ht="28.5" customHeight="1">
      <c r="A91" s="45"/>
      <c r="B91" s="45"/>
      <c r="C91" s="54" t="s">
        <v>73</v>
      </c>
      <c r="D91" s="54"/>
      <c r="E91" s="54"/>
      <c r="F91" s="32">
        <v>1</v>
      </c>
      <c r="G91" s="32" t="s">
        <v>14</v>
      </c>
      <c r="H91" s="32">
        <f>5+10+5</f>
        <v>20</v>
      </c>
      <c r="I91" s="32" t="s">
        <v>14</v>
      </c>
      <c r="J91" s="32">
        <v>0.45</v>
      </c>
      <c r="K91" s="31">
        <f>J91*H91</f>
        <v>9</v>
      </c>
      <c r="L91" s="32" t="s">
        <v>72</v>
      </c>
      <c r="M91" s="17"/>
      <c r="N91" s="16"/>
    </row>
    <row r="92" spans="1:14" ht="28.5" customHeight="1">
      <c r="A92" s="45">
        <v>13</v>
      </c>
      <c r="B92" s="45">
        <v>5.23</v>
      </c>
      <c r="C92" s="56" t="s">
        <v>76</v>
      </c>
      <c r="D92" s="54"/>
      <c r="E92" s="54"/>
      <c r="F92" s="54"/>
      <c r="G92" s="54"/>
      <c r="H92" s="54"/>
      <c r="I92" s="54"/>
      <c r="J92" s="54"/>
      <c r="K92" s="48"/>
      <c r="L92" s="49"/>
      <c r="M92" s="50"/>
      <c r="N92" s="50"/>
    </row>
    <row r="93" spans="1:14" ht="28.5" customHeight="1">
      <c r="A93" s="45"/>
      <c r="B93" s="45"/>
      <c r="C93" s="47"/>
      <c r="D93" s="47"/>
      <c r="E93" s="47"/>
      <c r="F93" s="32" t="s">
        <v>77</v>
      </c>
      <c r="G93" s="32"/>
      <c r="H93" s="32" t="s">
        <v>10</v>
      </c>
      <c r="I93" s="32"/>
      <c r="J93" s="32" t="s">
        <v>12</v>
      </c>
      <c r="K93" s="48"/>
      <c r="L93" s="49"/>
      <c r="M93" s="50"/>
      <c r="N93" s="50"/>
    </row>
    <row r="94" spans="1:14" ht="28.5" customHeight="1">
      <c r="A94" s="45"/>
      <c r="B94" s="45"/>
      <c r="C94" s="54" t="s">
        <v>74</v>
      </c>
      <c r="D94" s="54"/>
      <c r="E94" s="54"/>
      <c r="F94" s="32">
        <v>3</v>
      </c>
      <c r="G94" s="32" t="s">
        <v>14</v>
      </c>
      <c r="H94" s="32">
        <v>0.6</v>
      </c>
      <c r="I94" s="32" t="s">
        <v>14</v>
      </c>
      <c r="J94" s="32">
        <v>2.5</v>
      </c>
      <c r="K94" s="33">
        <f t="shared" ref="K94:K95" si="2">J94*H94</f>
        <v>1.5</v>
      </c>
      <c r="L94" s="49"/>
      <c r="M94" s="50"/>
      <c r="N94" s="50"/>
    </row>
    <row r="95" spans="1:14" ht="28.5" customHeight="1">
      <c r="A95" s="45"/>
      <c r="B95" s="45"/>
      <c r="C95" s="54" t="s">
        <v>75</v>
      </c>
      <c r="D95" s="54"/>
      <c r="E95" s="54"/>
      <c r="F95" s="32">
        <v>3</v>
      </c>
      <c r="G95" s="32" t="s">
        <v>14</v>
      </c>
      <c r="H95" s="32">
        <v>0.6</v>
      </c>
      <c r="I95" s="32" t="s">
        <v>14</v>
      </c>
      <c r="J95" s="32">
        <v>2.2000000000000002</v>
      </c>
      <c r="K95" s="33">
        <f t="shared" si="2"/>
        <v>1.32</v>
      </c>
      <c r="L95" s="49"/>
      <c r="M95" s="50"/>
      <c r="N95" s="50"/>
    </row>
    <row r="96" spans="1:14" ht="28.5" customHeight="1">
      <c r="A96" s="45"/>
      <c r="B96" s="45"/>
      <c r="C96" s="55" t="s">
        <v>15</v>
      </c>
      <c r="D96" s="55"/>
      <c r="E96" s="55"/>
      <c r="F96" s="55"/>
      <c r="G96" s="55"/>
      <c r="H96" s="55"/>
      <c r="I96" s="55"/>
      <c r="J96" s="55"/>
      <c r="K96" s="33">
        <f>SUM(K94:K95)</f>
        <v>2.8200000000000003</v>
      </c>
      <c r="L96" s="34" t="s">
        <v>25</v>
      </c>
      <c r="M96" s="17"/>
      <c r="N96" s="35"/>
    </row>
    <row r="97" spans="1:16" ht="75.75" customHeight="1">
      <c r="A97" s="45">
        <v>14</v>
      </c>
      <c r="B97" s="45">
        <v>4.17</v>
      </c>
      <c r="C97" s="56" t="s">
        <v>78</v>
      </c>
      <c r="D97" s="54"/>
      <c r="E97" s="54"/>
      <c r="F97" s="54"/>
      <c r="G97" s="54"/>
      <c r="H97" s="54"/>
      <c r="I97" s="54"/>
      <c r="J97" s="54"/>
      <c r="K97" s="58"/>
      <c r="L97" s="60"/>
      <c r="M97" s="60"/>
      <c r="N97" s="60"/>
    </row>
    <row r="98" spans="1:16" ht="28.5" customHeight="1">
      <c r="A98" s="45"/>
      <c r="B98" s="45"/>
      <c r="C98" s="47"/>
      <c r="D98" s="47"/>
      <c r="E98" s="47"/>
      <c r="F98" s="47"/>
      <c r="G98" s="47"/>
      <c r="H98" s="23" t="s">
        <v>10</v>
      </c>
      <c r="I98" s="23"/>
      <c r="J98" s="23" t="s">
        <v>11</v>
      </c>
      <c r="K98" s="59"/>
      <c r="L98" s="61"/>
      <c r="M98" s="61"/>
      <c r="N98" s="61"/>
    </row>
    <row r="99" spans="1:16" ht="28.5" customHeight="1">
      <c r="A99" s="45"/>
      <c r="B99" s="45"/>
      <c r="C99" s="47"/>
      <c r="D99" s="47"/>
      <c r="E99" s="47"/>
      <c r="F99" s="47"/>
      <c r="G99" s="47"/>
      <c r="H99" s="32">
        <f>5+0.5+10+0.5+5</f>
        <v>21</v>
      </c>
      <c r="I99" s="32" t="s">
        <v>14</v>
      </c>
      <c r="J99" s="32">
        <v>0.5</v>
      </c>
      <c r="K99" s="36">
        <f>J99*H99</f>
        <v>10.5</v>
      </c>
      <c r="L99" s="37" t="s">
        <v>25</v>
      </c>
      <c r="M99" s="38"/>
      <c r="N99" s="39"/>
    </row>
    <row r="100" spans="1:16" ht="23.25" customHeight="1">
      <c r="A100" s="87" t="s">
        <v>80</v>
      </c>
      <c r="B100" s="87"/>
      <c r="C100" s="87"/>
      <c r="D100" s="87"/>
      <c r="E100" s="87"/>
      <c r="F100" s="87"/>
      <c r="G100" s="87"/>
      <c r="H100" s="87"/>
      <c r="I100" s="87"/>
      <c r="J100" s="87"/>
      <c r="K100" s="87"/>
      <c r="L100" s="87"/>
      <c r="M100" s="87"/>
      <c r="N100" s="40"/>
      <c r="O100" s="41"/>
      <c r="P100"/>
    </row>
    <row r="101" spans="1:16" ht="22.5" customHeight="1">
      <c r="A101" s="88" t="s">
        <v>81</v>
      </c>
      <c r="B101" s="88"/>
      <c r="C101" s="88"/>
      <c r="D101" s="88"/>
      <c r="E101" s="88"/>
      <c r="F101" s="88"/>
      <c r="G101" s="88"/>
      <c r="H101" s="88"/>
      <c r="I101" s="88"/>
      <c r="J101" s="88"/>
      <c r="K101" s="88"/>
      <c r="L101" s="88"/>
      <c r="M101" s="88"/>
      <c r="N101" s="42"/>
      <c r="O101" s="41"/>
      <c r="P101"/>
    </row>
    <row r="102" spans="1:16" ht="22.5" customHeight="1">
      <c r="A102" s="89" t="s">
        <v>82</v>
      </c>
      <c r="B102" s="89"/>
      <c r="C102" s="89"/>
      <c r="D102" s="89"/>
      <c r="E102" s="89"/>
      <c r="F102" s="89"/>
      <c r="G102" s="89"/>
      <c r="H102" s="89"/>
      <c r="I102" s="89"/>
      <c r="J102" s="89"/>
      <c r="K102" s="89"/>
      <c r="L102" s="89"/>
      <c r="M102" s="89"/>
      <c r="N102" s="42"/>
      <c r="O102" s="41"/>
      <c r="P102"/>
    </row>
    <row r="103" spans="1:16" ht="22.5" customHeight="1">
      <c r="A103" s="90" t="s">
        <v>83</v>
      </c>
      <c r="B103" s="88"/>
      <c r="C103" s="88"/>
      <c r="D103" s="88"/>
      <c r="E103" s="88"/>
      <c r="F103" s="88"/>
      <c r="G103" s="88"/>
      <c r="H103" s="88"/>
      <c r="I103" s="88"/>
      <c r="J103" s="88"/>
      <c r="K103" s="88"/>
      <c r="L103" s="88"/>
      <c r="M103" s="88"/>
      <c r="N103" s="42"/>
      <c r="O103" s="41"/>
      <c r="P103"/>
    </row>
    <row r="104" spans="1:16" ht="22.5" customHeight="1">
      <c r="A104" s="90" t="s">
        <v>84</v>
      </c>
      <c r="B104" s="88"/>
      <c r="C104" s="88"/>
      <c r="D104" s="88"/>
      <c r="E104" s="88"/>
      <c r="F104" s="88"/>
      <c r="G104" s="88"/>
      <c r="H104" s="88"/>
      <c r="I104" s="88"/>
      <c r="J104" s="88"/>
      <c r="K104" s="88"/>
      <c r="L104" s="88"/>
      <c r="M104" s="88"/>
      <c r="N104" s="42"/>
      <c r="O104" s="41"/>
      <c r="P104"/>
    </row>
    <row r="105" spans="1:16" ht="21.75" customHeight="1">
      <c r="A105" s="92" t="s">
        <v>85</v>
      </c>
      <c r="B105" s="93"/>
      <c r="C105" s="93"/>
      <c r="D105" s="93"/>
      <c r="E105" s="93"/>
      <c r="F105" s="93"/>
      <c r="G105" s="93"/>
      <c r="H105" s="93"/>
      <c r="I105" s="93"/>
      <c r="J105" s="93"/>
      <c r="K105" s="93"/>
      <c r="L105" s="93"/>
      <c r="M105" s="93"/>
      <c r="N105" s="43"/>
      <c r="O105" s="44"/>
      <c r="P105"/>
    </row>
    <row r="106" spans="1:16" ht="24.75" customHeight="1">
      <c r="A106" s="90" t="s">
        <v>86</v>
      </c>
      <c r="B106" s="88"/>
      <c r="C106" s="88"/>
      <c r="D106" s="88"/>
      <c r="E106" s="88"/>
      <c r="F106" s="88"/>
      <c r="G106" s="88"/>
      <c r="H106" s="88"/>
      <c r="I106" s="88"/>
      <c r="J106" s="88"/>
      <c r="K106" s="88"/>
      <c r="L106" s="88"/>
      <c r="M106" s="88"/>
      <c r="N106" s="42"/>
      <c r="O106" s="41"/>
      <c r="P106"/>
    </row>
    <row r="107" spans="1:16">
      <c r="A107" s="90" t="s">
        <v>87</v>
      </c>
      <c r="B107" s="88"/>
      <c r="C107" s="88"/>
      <c r="D107" s="88"/>
      <c r="E107" s="88"/>
      <c r="F107" s="88"/>
      <c r="G107" s="88"/>
      <c r="H107" s="88"/>
      <c r="I107" s="88"/>
      <c r="J107" s="88"/>
      <c r="K107" s="88"/>
      <c r="L107" s="88"/>
      <c r="M107" s="88"/>
      <c r="N107" s="42"/>
      <c r="O107" s="41"/>
      <c r="P107"/>
    </row>
    <row r="108" spans="1:16">
      <c r="A108" s="90" t="s">
        <v>88</v>
      </c>
      <c r="B108" s="88"/>
      <c r="C108" s="88"/>
      <c r="D108" s="88"/>
      <c r="E108" s="88"/>
      <c r="F108" s="88"/>
      <c r="G108" s="88"/>
      <c r="H108" s="88"/>
      <c r="I108" s="88"/>
      <c r="J108" s="88"/>
      <c r="K108" s="88"/>
      <c r="L108" s="88"/>
      <c r="M108" s="88"/>
      <c r="N108" s="42"/>
      <c r="O108" s="41"/>
      <c r="P108"/>
    </row>
    <row r="109" spans="1:16">
      <c r="A109" s="89" t="s">
        <v>79</v>
      </c>
      <c r="B109" s="89"/>
      <c r="C109" s="89"/>
      <c r="D109" s="89"/>
      <c r="E109" s="89"/>
      <c r="F109" s="89"/>
      <c r="G109" s="89"/>
      <c r="H109" s="89"/>
      <c r="I109" s="89"/>
      <c r="J109" s="89"/>
      <c r="K109" s="89"/>
      <c r="L109" s="89"/>
      <c r="M109" s="89"/>
      <c r="N109" s="43"/>
      <c r="O109" s="44"/>
      <c r="P109"/>
    </row>
    <row r="110" spans="1:16">
      <c r="A110" s="91"/>
      <c r="B110" s="91"/>
      <c r="C110" s="91"/>
      <c r="D110" s="91"/>
      <c r="E110" s="91"/>
      <c r="F110" s="91"/>
      <c r="G110" s="91"/>
      <c r="H110" s="91"/>
      <c r="I110" s="91"/>
      <c r="J110" s="91"/>
      <c r="K110" s="91"/>
      <c r="L110" s="91"/>
      <c r="M110" s="91"/>
      <c r="N110" s="91"/>
      <c r="O110" s="91"/>
      <c r="P110" s="91"/>
    </row>
  </sheetData>
  <mergeCells count="153">
    <mergeCell ref="A1:N1"/>
    <mergeCell ref="A100:M100"/>
    <mergeCell ref="A101:M101"/>
    <mergeCell ref="A102:M102"/>
    <mergeCell ref="A106:M106"/>
    <mergeCell ref="A107:M107"/>
    <mergeCell ref="A108:M108"/>
    <mergeCell ref="A109:M109"/>
    <mergeCell ref="A110:P110"/>
    <mergeCell ref="A103:M103"/>
    <mergeCell ref="A104:M104"/>
    <mergeCell ref="A105:M105"/>
    <mergeCell ref="L32:L43"/>
    <mergeCell ref="M32:M43"/>
    <mergeCell ref="N32:N43"/>
    <mergeCell ref="L56:L63"/>
    <mergeCell ref="M56:M63"/>
    <mergeCell ref="N56:N63"/>
    <mergeCell ref="A2:N2"/>
    <mergeCell ref="A3:N3"/>
    <mergeCell ref="A4:N4"/>
    <mergeCell ref="C6:J6"/>
    <mergeCell ref="C7:J7"/>
    <mergeCell ref="C8:J8"/>
    <mergeCell ref="C11:J11"/>
    <mergeCell ref="C12:J12"/>
    <mergeCell ref="C17:J17"/>
    <mergeCell ref="L7:L10"/>
    <mergeCell ref="L12:L15"/>
    <mergeCell ref="N7:N10"/>
    <mergeCell ref="N12:N15"/>
    <mergeCell ref="C18:J18"/>
    <mergeCell ref="C19:J19"/>
    <mergeCell ref="M7:M10"/>
    <mergeCell ref="M12:M15"/>
    <mergeCell ref="M18:M23"/>
    <mergeCell ref="C70:J70"/>
    <mergeCell ref="C71:J71"/>
    <mergeCell ref="C72:J72"/>
    <mergeCell ref="C75:J75"/>
    <mergeCell ref="C78:J78"/>
    <mergeCell ref="C79:J79"/>
    <mergeCell ref="C82:J82"/>
    <mergeCell ref="C80:G81"/>
    <mergeCell ref="C24:J24"/>
    <mergeCell ref="C25:J25"/>
    <mergeCell ref="C26:J26"/>
    <mergeCell ref="C66:J66"/>
    <mergeCell ref="A78:A81"/>
    <mergeCell ref="A82:A87"/>
    <mergeCell ref="B7:B11"/>
    <mergeCell ref="B12:B16"/>
    <mergeCell ref="B18:B24"/>
    <mergeCell ref="B25:B31"/>
    <mergeCell ref="B32:B44"/>
    <mergeCell ref="B45:B55"/>
    <mergeCell ref="B56:B64"/>
    <mergeCell ref="B65:B70"/>
    <mergeCell ref="B71:B74"/>
    <mergeCell ref="B75:B77"/>
    <mergeCell ref="B78:B81"/>
    <mergeCell ref="B82:B87"/>
    <mergeCell ref="A7:A11"/>
    <mergeCell ref="A12:A17"/>
    <mergeCell ref="A18:A24"/>
    <mergeCell ref="A25:A31"/>
    <mergeCell ref="A32:A44"/>
    <mergeCell ref="A45:A55"/>
    <mergeCell ref="A56:A70"/>
    <mergeCell ref="A71:A74"/>
    <mergeCell ref="A75:A77"/>
    <mergeCell ref="K7:K9"/>
    <mergeCell ref="K12:K13"/>
    <mergeCell ref="K18:K20"/>
    <mergeCell ref="K25:K27"/>
    <mergeCell ref="K32:K34"/>
    <mergeCell ref="K45:K47"/>
    <mergeCell ref="K56:K58"/>
    <mergeCell ref="K65:K67"/>
    <mergeCell ref="K71:K73"/>
    <mergeCell ref="C56:J56"/>
    <mergeCell ref="C57:J57"/>
    <mergeCell ref="C64:J64"/>
    <mergeCell ref="C65:J65"/>
    <mergeCell ref="C31:J31"/>
    <mergeCell ref="C32:J32"/>
    <mergeCell ref="C33:J33"/>
    <mergeCell ref="C44:J44"/>
    <mergeCell ref="C45:J45"/>
    <mergeCell ref="C46:J46"/>
    <mergeCell ref="C50:J50"/>
    <mergeCell ref="C51:J51"/>
    <mergeCell ref="C55:J55"/>
    <mergeCell ref="L18:L23"/>
    <mergeCell ref="L25:L30"/>
    <mergeCell ref="L45:L49"/>
    <mergeCell ref="L51:L54"/>
    <mergeCell ref="M25:M30"/>
    <mergeCell ref="M45:M49"/>
    <mergeCell ref="M51:M54"/>
    <mergeCell ref="M65:M69"/>
    <mergeCell ref="N78:N80"/>
    <mergeCell ref="N18:N23"/>
    <mergeCell ref="N25:N30"/>
    <mergeCell ref="N45:N49"/>
    <mergeCell ref="N51:N54"/>
    <mergeCell ref="N65:N69"/>
    <mergeCell ref="N71:N73"/>
    <mergeCell ref="N75:N76"/>
    <mergeCell ref="L65:L69"/>
    <mergeCell ref="L71:L73"/>
    <mergeCell ref="L75:L76"/>
    <mergeCell ref="L78:L80"/>
    <mergeCell ref="C83:J83"/>
    <mergeCell ref="C97:J97"/>
    <mergeCell ref="K97:K98"/>
    <mergeCell ref="M97:M98"/>
    <mergeCell ref="N97:N98"/>
    <mergeCell ref="C98:G99"/>
    <mergeCell ref="L82:L86"/>
    <mergeCell ref="M71:M73"/>
    <mergeCell ref="M75:M76"/>
    <mergeCell ref="M78:M80"/>
    <mergeCell ref="M82:M86"/>
    <mergeCell ref="N82:N86"/>
    <mergeCell ref="L88:L90"/>
    <mergeCell ref="M88:M90"/>
    <mergeCell ref="L97:L98"/>
    <mergeCell ref="K82:K84"/>
    <mergeCell ref="C87:J87"/>
    <mergeCell ref="K75:K76"/>
    <mergeCell ref="K78:K80"/>
    <mergeCell ref="B97:B99"/>
    <mergeCell ref="A97:A99"/>
    <mergeCell ref="N88:N90"/>
    <mergeCell ref="C93:E93"/>
    <mergeCell ref="K92:K93"/>
    <mergeCell ref="L92:L95"/>
    <mergeCell ref="M92:M95"/>
    <mergeCell ref="N92:N95"/>
    <mergeCell ref="B92:B96"/>
    <mergeCell ref="A92:A96"/>
    <mergeCell ref="C90:E90"/>
    <mergeCell ref="C94:E94"/>
    <mergeCell ref="C95:E95"/>
    <mergeCell ref="C96:J96"/>
    <mergeCell ref="B88:B91"/>
    <mergeCell ref="A88:A91"/>
    <mergeCell ref="C92:J92"/>
    <mergeCell ref="K88:K90"/>
    <mergeCell ref="C88:J88"/>
    <mergeCell ref="C89:J89"/>
    <mergeCell ref="C91:E91"/>
  </mergeCells>
  <pageMargins left="0.25" right="0.25" top="0.75" bottom="0.75" header="0.3" footer="0.3"/>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DGM 400KV</dc:creator>
  <cp:lastModifiedBy>DGM</cp:lastModifiedBy>
  <cp:lastPrinted>2022-06-25T09:46:08Z</cp:lastPrinted>
  <dcterms:created xsi:type="dcterms:W3CDTF">2015-06-05T18:17:00Z</dcterms:created>
  <dcterms:modified xsi:type="dcterms:W3CDTF">2022-06-26T00:49:46Z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1033-11.2.0.10463</vt:lpwstr>
  </property>
  <property fmtid="{D5CDD505-2E9C-101B-9397-08002B2CF9AE}" pid="3" name="ICV">
    <vt:lpwstr>2DAD072F26EC4F61A52317B83CA292D5</vt:lpwstr>
  </property>
</Properties>
</file>